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880" windowHeight="12795" activeTab="1"/>
  </bookViews>
  <sheets>
    <sheet name="2019" sheetId="1" r:id="rId1"/>
    <sheet name="2020-2021" sheetId="2" r:id="rId2"/>
  </sheets>
  <definedNames>
    <definedName name="_xlnm.Print_Titles" localSheetId="0">'2019'!$12:$13</definedName>
    <definedName name="_xlnm.Print_Titles" localSheetId="1">'2020-2021'!$8:$10</definedName>
    <definedName name="_xlnm.Print_Area" localSheetId="0">'2019'!$A$1:$H$90</definedName>
    <definedName name="_xlnm.Print_Area" localSheetId="1">'2020-2021'!$A$1:$J$75</definedName>
  </definedNames>
  <calcPr fullCalcOnLoad="1"/>
</workbook>
</file>

<file path=xl/sharedStrings.xml><?xml version="1.0" encoding="utf-8"?>
<sst xmlns="http://schemas.openxmlformats.org/spreadsheetml/2006/main" count="697" uniqueCount="117">
  <si>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</si>
  <si>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</si>
  <si>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</si>
  <si>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</si>
  <si>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</si>
  <si>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</si>
  <si>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</si>
  <si>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</si>
  <si>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</si>
  <si>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</si>
  <si>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</si>
  <si>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</si>
  <si>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</si>
  <si>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</si>
  <si>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</si>
  <si>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</si>
  <si>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</si>
  <si>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</si>
  <si>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</si>
  <si>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</si>
  <si>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</si>
  <si>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</si>
  <si>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</si>
  <si>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</si>
  <si>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</si>
  <si>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</si>
  <si>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</si>
  <si>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</si>
  <si>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</si>
  <si>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</si>
  <si>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</si>
  <si>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</si>
  <si>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</si>
  <si>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</si>
  <si>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</si>
  <si>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</si>
  <si>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</si>
  <si>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</si>
  <si>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</si>
  <si>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</si>
  <si>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</si>
  <si>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</si>
  <si>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</si>
  <si>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</si>
  <si>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 xml:space="preserve">Ведомственная структура расходов </t>
  </si>
  <si>
    <t>99 0 00 0000 0</t>
  </si>
  <si>
    <t>99 0 00 5118 0</t>
  </si>
  <si>
    <t>НАЦИОНАЛЬНАЯ ЭКОНОМИКА</t>
  </si>
  <si>
    <t>Дорожное хозяйство</t>
  </si>
  <si>
    <t>09</t>
  </si>
  <si>
    <t>Приложение 5</t>
  </si>
  <si>
    <t>Непрограммные направления расходов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</si>
  <si>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</si>
  <si>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</si>
  <si>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</si>
  <si>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</si>
  <si>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</si>
  <si>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</si>
  <si>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</si>
  <si>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Б1 0 00 7804 0</t>
  </si>
  <si>
    <t>Б1 0 00 0000 0</t>
  </si>
  <si>
    <t>Муниципальная программа по содержанию  мест захоронений</t>
  </si>
  <si>
    <t>Содержание кладбищ</t>
  </si>
  <si>
    <t>Диспансеризация муниципальных служащих</t>
  </si>
  <si>
    <t>99 0 00 9707 1</t>
  </si>
  <si>
    <t>Большееловского сельского поселения</t>
  </si>
  <si>
    <t xml:space="preserve"> бюджета Большееловского сельского поселения</t>
  </si>
  <si>
    <t>Совет Большееловского селького поселения Елабужского муниципального района Республики Татарстан</t>
  </si>
  <si>
    <t>Исполнительный комитет Большееловского селького поселения Елабужского муниципального района Республики Татарстан</t>
  </si>
  <si>
    <t>Закупка товаров, работ и услуг для обеспечения государственных (муниципальных) нужд</t>
  </si>
  <si>
    <t xml:space="preserve">на 2019 год </t>
  </si>
  <si>
    <t>847</t>
  </si>
  <si>
    <t>861</t>
  </si>
  <si>
    <t>Действующая редакция</t>
  </si>
  <si>
    <t>Предлагаемая редакция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</si>
  <si>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</si>
  <si>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</si>
  <si>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Таблица 2</t>
  </si>
  <si>
    <t xml:space="preserve">на плановый период 2020 и 2021 годов </t>
  </si>
  <si>
    <t>2020 год</t>
  </si>
  <si>
    <t>2021 год</t>
  </si>
  <si>
    <t>ВСЕГО РАСХОДОВ (без условно утвержденных расходов)</t>
  </si>
  <si>
    <t>УСЛОВНО УТВЕРЖДЕННЫЕ РАСХОДЫ</t>
  </si>
  <si>
    <t>Условно утвержденные расходы</t>
  </si>
  <si>
    <t>99</t>
  </si>
  <si>
    <t>999 00 00</t>
  </si>
  <si>
    <t>800</t>
  </si>
  <si>
    <t>Муниципальная программа "Развитие субъектов малого и среднего предпринимательства муниципального образования на 2019-2021 годы"</t>
  </si>
  <si>
    <t>863</t>
  </si>
  <si>
    <t>01 0 00 00000</t>
  </si>
  <si>
    <t>Мероприятия по программе развитие субъектов малого и среднего предпринимательства</t>
  </si>
  <si>
    <t>01 0 00 R0641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</si>
  <si>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</si>
  <si>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</si>
  <si>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Б1 1 00 0000 0</t>
  </si>
  <si>
    <t>Б1 1 00 7802 0</t>
  </si>
  <si>
    <t>12</t>
  </si>
  <si>
    <t>Муниципальная программа по использованию и охране земель на территории поселения</t>
  </si>
  <si>
    <t>Б1 2 00 0000 0</t>
  </si>
  <si>
    <t>Мероприятия по землеустройству и землепользованию</t>
  </si>
  <si>
    <t>Б1 2 00 7344 0</t>
  </si>
  <si>
    <t>99 0 00 0344 0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</si>
  <si>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</si>
  <si>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</si>
  <si>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Б1 3 00 0000 0</t>
  </si>
  <si>
    <t>Б1 3 00 7804 0</t>
  </si>
  <si>
    <t xml:space="preserve">Закупка товаров, работ и услуг для обеспечения государственных (муниципальных) нужд 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</si>
  <si>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</si>
  <si>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</si>
  <si>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</si>
  <si>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</si>
  <si>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</si>
  <si>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</si>
  <si>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</si>
  <si>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</si>
  <si>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99 0 00 0267 0</t>
  </si>
  <si>
    <t>от «28» мая  2019г. № 152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</si>
</sst>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49" fontId="2" fillId="32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2" fillId="32" borderId="16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17" xfId="0" applyFont="1" applyFill="1" applyBorder="1" applyAlignment="1">
      <alignment horizontal="left" wrapText="1"/>
    </xf>
    <xf numFmtId="0" fontId="2" fillId="32" borderId="18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distributed"/>
    </xf>
    <xf numFmtId="0" fontId="1" fillId="32" borderId="12" xfId="0" applyFont="1" applyFill="1" applyBorder="1" applyAlignment="1">
      <alignment horizontal="right"/>
    </xf>
    <xf numFmtId="0" fontId="2" fillId="32" borderId="19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distributed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195" fontId="1" fillId="0" borderId="10" xfId="0" applyNumberFormat="1" applyFont="1" applyFill="1" applyBorder="1" applyAlignment="1">
      <alignment/>
    </xf>
    <xf numFmtId="195" fontId="1" fillId="0" borderId="23" xfId="0" applyNumberFormat="1" applyFont="1" applyFill="1" applyBorder="1" applyAlignment="1">
      <alignment/>
    </xf>
    <xf numFmtId="195" fontId="2" fillId="32" borderId="20" xfId="0" applyNumberFormat="1" applyFont="1" applyFill="1" applyBorder="1" applyAlignment="1">
      <alignment/>
    </xf>
    <xf numFmtId="195" fontId="2" fillId="32" borderId="24" xfId="0" applyNumberFormat="1" applyFont="1" applyFill="1" applyBorder="1" applyAlignment="1">
      <alignment/>
    </xf>
    <xf numFmtId="195" fontId="3" fillId="0" borderId="10" xfId="0" applyNumberFormat="1" applyFont="1" applyFill="1" applyBorder="1" applyAlignment="1">
      <alignment/>
    </xf>
    <xf numFmtId="195" fontId="3" fillId="0" borderId="23" xfId="0" applyNumberFormat="1" applyFont="1" applyFill="1" applyBorder="1" applyAlignment="1">
      <alignment/>
    </xf>
    <xf numFmtId="3" fontId="2" fillId="32" borderId="20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center" wrapText="1"/>
    </xf>
    <xf numFmtId="195" fontId="2" fillId="32" borderId="23" xfId="0" applyNumberFormat="1" applyFont="1" applyFill="1" applyBorder="1" applyAlignment="1">
      <alignment/>
    </xf>
    <xf numFmtId="195" fontId="4" fillId="0" borderId="23" xfId="0" applyNumberFormat="1" applyFont="1" applyFill="1" applyBorder="1" applyAlignment="1">
      <alignment/>
    </xf>
    <xf numFmtId="195" fontId="2" fillId="32" borderId="23" xfId="0" applyNumberFormat="1" applyFont="1" applyFill="1" applyBorder="1" applyAlignment="1">
      <alignment horizontal="right"/>
    </xf>
    <xf numFmtId="195" fontId="2" fillId="0" borderId="23" xfId="0" applyNumberFormat="1" applyFont="1" applyFill="1" applyBorder="1" applyAlignment="1">
      <alignment/>
    </xf>
    <xf numFmtId="195" fontId="1" fillId="0" borderId="26" xfId="0" applyNumberFormat="1" applyFont="1" applyFill="1" applyBorder="1" applyAlignment="1">
      <alignment/>
    </xf>
    <xf numFmtId="195" fontId="2" fillId="32" borderId="27" xfId="0" applyNumberFormat="1" applyFont="1" applyFill="1" applyBorder="1" applyAlignment="1">
      <alignment/>
    </xf>
    <xf numFmtId="195" fontId="2" fillId="32" borderId="28" xfId="0" applyNumberFormat="1" applyFont="1" applyFill="1" applyBorder="1" applyAlignment="1">
      <alignment/>
    </xf>
    <xf numFmtId="195" fontId="2" fillId="32" borderId="1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5" fontId="2" fillId="32" borderId="10" xfId="0" applyNumberFormat="1" applyFont="1" applyFill="1" applyBorder="1" applyAlignment="1">
      <alignment horizontal="right"/>
    </xf>
    <xf numFmtId="195" fontId="2" fillId="0" borderId="10" xfId="0" applyNumberFormat="1" applyFont="1" applyFill="1" applyBorder="1" applyAlignment="1">
      <alignment/>
    </xf>
    <xf numFmtId="195" fontId="1" fillId="0" borderId="22" xfId="0" applyNumberFormat="1" applyFont="1" applyFill="1" applyBorder="1" applyAlignment="1">
      <alignment/>
    </xf>
    <xf numFmtId="195" fontId="2" fillId="32" borderId="12" xfId="0" applyNumberFormat="1" applyFont="1" applyFill="1" applyBorder="1" applyAlignment="1">
      <alignment/>
    </xf>
    <xf numFmtId="195" fontId="2" fillId="32" borderId="14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195" fontId="1" fillId="0" borderId="0" xfId="0" applyNumberFormat="1" applyFont="1" applyFill="1" applyAlignment="1">
      <alignment/>
    </xf>
    <xf numFmtId="195" fontId="1" fillId="0" borderId="30" xfId="0" applyNumberFormat="1" applyFont="1" applyFill="1" applyBorder="1" applyAlignment="1">
      <alignment/>
    </xf>
    <xf numFmtId="195" fontId="1" fillId="0" borderId="31" xfId="0" applyNumberFormat="1" applyFont="1" applyFill="1" applyBorder="1" applyAlignment="1">
      <alignment/>
    </xf>
    <xf numFmtId="0" fontId="1" fillId="0" borderId="0" xfId="53" applyFont="1" applyFill="1" applyAlignment="1">
      <alignment wrapText="1"/>
      <protection/>
    </xf>
    <xf numFmtId="0" fontId="1" fillId="0" borderId="0" xfId="53" applyFont="1" applyFill="1" applyAlignment="1">
      <alignment horizontal="right"/>
      <protection/>
    </xf>
    <xf numFmtId="0" fontId="1" fillId="0" borderId="0" xfId="53" applyFont="1" applyFill="1">
      <alignment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2" fillId="0" borderId="32" xfId="53" applyFont="1" applyFill="1" applyBorder="1" applyAlignment="1">
      <alignment horizontal="center" vertical="center" wrapText="1"/>
      <protection/>
    </xf>
    <xf numFmtId="0" fontId="2" fillId="0" borderId="33" xfId="53" applyFont="1" applyFill="1" applyBorder="1" applyAlignment="1">
      <alignment horizontal="center" vertical="center" wrapText="1"/>
      <protection/>
    </xf>
    <xf numFmtId="0" fontId="2" fillId="32" borderId="19" xfId="53" applyFont="1" applyFill="1" applyBorder="1" applyAlignment="1">
      <alignment horizontal="left" vertical="center" wrapText="1"/>
      <protection/>
    </xf>
    <xf numFmtId="3" fontId="2" fillId="32" borderId="20" xfId="53" applyNumberFormat="1" applyFont="1" applyFill="1" applyBorder="1" applyAlignment="1">
      <alignment horizontal="right"/>
      <protection/>
    </xf>
    <xf numFmtId="0" fontId="2" fillId="32" borderId="20" xfId="53" applyFont="1" applyFill="1" applyBorder="1" applyAlignment="1">
      <alignment horizontal="center" vertical="center" wrapText="1"/>
      <protection/>
    </xf>
    <xf numFmtId="0" fontId="2" fillId="32" borderId="20" xfId="53" applyFont="1" applyFill="1" applyBorder="1" applyAlignment="1">
      <alignment horizontal="distributed" wrapText="1"/>
      <protection/>
    </xf>
    <xf numFmtId="195" fontId="2" fillId="32" borderId="34" xfId="53" applyNumberFormat="1" applyFont="1" applyFill="1" applyBorder="1">
      <alignment/>
      <protection/>
    </xf>
    <xf numFmtId="195" fontId="2" fillId="32" borderId="35" xfId="53" applyNumberFormat="1" applyFont="1" applyFill="1" applyBorder="1">
      <alignment/>
      <protection/>
    </xf>
    <xf numFmtId="0" fontId="2" fillId="32" borderId="11" xfId="53" applyFont="1" applyFill="1" applyBorder="1" applyAlignment="1">
      <alignment wrapText="1"/>
      <protection/>
    </xf>
    <xf numFmtId="49" fontId="2" fillId="32" borderId="10" xfId="53" applyNumberFormat="1" applyFont="1" applyFill="1" applyBorder="1" applyAlignment="1">
      <alignment horizontal="right"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10" xfId="53" applyFont="1" applyFill="1" applyBorder="1">
      <alignment/>
      <protection/>
    </xf>
    <xf numFmtId="195" fontId="2" fillId="32" borderId="30" xfId="53" applyNumberFormat="1" applyFont="1" applyFill="1" applyBorder="1">
      <alignment/>
      <protection/>
    </xf>
    <xf numFmtId="195" fontId="2" fillId="32" borderId="31" xfId="53" applyNumberFormat="1" applyFont="1" applyFill="1" applyBorder="1">
      <alignment/>
      <protection/>
    </xf>
    <xf numFmtId="0" fontId="2" fillId="0" borderId="0" xfId="53" applyFont="1" applyFill="1">
      <alignment/>
      <protection/>
    </xf>
    <xf numFmtId="0" fontId="3" fillId="0" borderId="11" xfId="53" applyFont="1" applyFill="1" applyBorder="1" applyAlignment="1">
      <alignment wrapText="1"/>
      <protection/>
    </xf>
    <xf numFmtId="49" fontId="1" fillId="0" borderId="10" xfId="53" applyNumberFormat="1" applyFont="1" applyFill="1" applyBorder="1" applyAlignment="1">
      <alignment horizontal="right"/>
      <protection/>
    </xf>
    <xf numFmtId="49" fontId="3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horizontal="distributed"/>
      <protection/>
    </xf>
    <xf numFmtId="0" fontId="3" fillId="0" borderId="10" xfId="53" applyFont="1" applyFill="1" applyBorder="1">
      <alignment/>
      <protection/>
    </xf>
    <xf numFmtId="195" fontId="3" fillId="0" borderId="30" xfId="53" applyNumberFormat="1" applyFont="1" applyFill="1" applyBorder="1">
      <alignment/>
      <protection/>
    </xf>
    <xf numFmtId="195" fontId="3" fillId="0" borderId="31" xfId="53" applyNumberFormat="1" applyFont="1" applyFill="1" applyBorder="1">
      <alignment/>
      <protection/>
    </xf>
    <xf numFmtId="0" fontId="3" fillId="0" borderId="0" xfId="53" applyFont="1" applyFill="1">
      <alignment/>
      <protection/>
    </xf>
    <xf numFmtId="0" fontId="8" fillId="0" borderId="11" xfId="53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horizontal="right"/>
      <protection/>
    </xf>
    <xf numFmtId="0" fontId="4" fillId="0" borderId="10" xfId="53" applyFont="1" applyFill="1" applyBorder="1" applyAlignment="1">
      <alignment horizontal="distributed"/>
      <protection/>
    </xf>
    <xf numFmtId="0" fontId="4" fillId="0" borderId="10" xfId="53" applyFont="1" applyFill="1" applyBorder="1">
      <alignment/>
      <protection/>
    </xf>
    <xf numFmtId="195" fontId="4" fillId="0" borderId="30" xfId="53" applyNumberFormat="1" applyFont="1" applyFill="1" applyBorder="1">
      <alignment/>
      <protection/>
    </xf>
    <xf numFmtId="195" fontId="4" fillId="0" borderId="31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distributed"/>
      <protection/>
    </xf>
    <xf numFmtId="0" fontId="1" fillId="0" borderId="10" xfId="53" applyFont="1" applyFill="1" applyBorder="1">
      <alignment/>
      <protection/>
    </xf>
    <xf numFmtId="195" fontId="1" fillId="0" borderId="30" xfId="53" applyNumberFormat="1" applyFont="1" applyFill="1" applyBorder="1">
      <alignment/>
      <protection/>
    </xf>
    <xf numFmtId="195" fontId="1" fillId="0" borderId="31" xfId="53" applyNumberFormat="1" applyFont="1" applyFill="1" applyBorder="1">
      <alignment/>
      <protection/>
    </xf>
    <xf numFmtId="195" fontId="1" fillId="0" borderId="10" xfId="53" applyNumberFormat="1" applyFont="1" applyFill="1" applyBorder="1">
      <alignment/>
      <protection/>
    </xf>
    <xf numFmtId="195" fontId="1" fillId="0" borderId="23" xfId="53" applyNumberFormat="1" applyFont="1" applyFill="1" applyBorder="1">
      <alignment/>
      <protection/>
    </xf>
    <xf numFmtId="0" fontId="2" fillId="32" borderId="11" xfId="53" applyFont="1" applyFill="1" applyBorder="1" applyAlignment="1">
      <alignment horizontal="left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195" fontId="2" fillId="32" borderId="30" xfId="53" applyNumberFormat="1" applyFont="1" applyFill="1" applyBorder="1" applyAlignment="1">
      <alignment horizontal="right"/>
      <protection/>
    </xf>
    <xf numFmtId="195" fontId="2" fillId="32" borderId="31" xfId="53" applyNumberFormat="1" applyFont="1" applyFill="1" applyBorder="1" applyAlignment="1">
      <alignment horizontal="right"/>
      <protection/>
    </xf>
    <xf numFmtId="0" fontId="1" fillId="0" borderId="10" xfId="53" applyFont="1" applyFill="1" applyBorder="1" applyAlignment="1">
      <alignment horizontal="right"/>
      <protection/>
    </xf>
    <xf numFmtId="195" fontId="2" fillId="0" borderId="30" xfId="53" applyNumberFormat="1" applyFont="1" applyFill="1" applyBorder="1">
      <alignment/>
      <protection/>
    </xf>
    <xf numFmtId="195" fontId="2" fillId="0" borderId="31" xfId="53" applyNumberFormat="1" applyFont="1" applyFill="1" applyBorder="1">
      <alignment/>
      <protection/>
    </xf>
    <xf numFmtId="0" fontId="1" fillId="0" borderId="10" xfId="53" applyFont="1" applyFill="1" applyBorder="1" applyAlignment="1">
      <alignment horizontal="center" wrapText="1"/>
      <protection/>
    </xf>
    <xf numFmtId="0" fontId="2" fillId="32" borderId="11" xfId="53" applyFont="1" applyFill="1" applyBorder="1" applyAlignment="1">
      <alignment horizontal="left" wrapText="1"/>
      <protection/>
    </xf>
    <xf numFmtId="0" fontId="2" fillId="32" borderId="10" xfId="53" applyFont="1" applyFill="1" applyBorder="1" applyAlignment="1">
      <alignment horizontal="distributed"/>
      <protection/>
    </xf>
    <xf numFmtId="0" fontId="1" fillId="32" borderId="10" xfId="53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horizontal="left" wrapText="1"/>
      <protection/>
    </xf>
    <xf numFmtId="0" fontId="4" fillId="0" borderId="11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0" borderId="21" xfId="53" applyFont="1" applyFill="1" applyBorder="1" applyAlignment="1">
      <alignment wrapText="1"/>
      <protection/>
    </xf>
    <xf numFmtId="49" fontId="1" fillId="0" borderId="22" xfId="53" applyNumberFormat="1" applyFont="1" applyFill="1" applyBorder="1" applyAlignment="1">
      <alignment horizontal="right"/>
      <protection/>
    </xf>
    <xf numFmtId="0" fontId="1" fillId="0" borderId="22" xfId="53" applyFont="1" applyFill="1" applyBorder="1" applyAlignment="1">
      <alignment horizontal="distributed"/>
      <protection/>
    </xf>
    <xf numFmtId="0" fontId="2" fillId="32" borderId="17" xfId="53" applyFont="1" applyFill="1" applyBorder="1" applyAlignment="1">
      <alignment horizontal="left" wrapText="1"/>
      <protection/>
    </xf>
    <xf numFmtId="0" fontId="2" fillId="32" borderId="18" xfId="53" applyFont="1" applyFill="1" applyBorder="1" applyAlignment="1">
      <alignment horizontal="left" wrapText="1"/>
      <protection/>
    </xf>
    <xf numFmtId="49" fontId="2" fillId="32" borderId="12" xfId="53" applyNumberFormat="1" applyFont="1" applyFill="1" applyBorder="1" applyAlignment="1">
      <alignment horizontal="right"/>
      <protection/>
    </xf>
    <xf numFmtId="0" fontId="2" fillId="32" borderId="12" xfId="53" applyFont="1" applyFill="1" applyBorder="1" applyAlignment="1">
      <alignment horizontal="distributed"/>
      <protection/>
    </xf>
    <xf numFmtId="0" fontId="1" fillId="32" borderId="12" xfId="53" applyFont="1" applyFill="1" applyBorder="1" applyAlignment="1">
      <alignment horizontal="right"/>
      <protection/>
    </xf>
    <xf numFmtId="195" fontId="2" fillId="32" borderId="36" xfId="53" applyNumberFormat="1" applyFont="1" applyFill="1" applyBorder="1">
      <alignment/>
      <protection/>
    </xf>
    <xf numFmtId="195" fontId="2" fillId="32" borderId="37" xfId="53" applyNumberFormat="1" applyFont="1" applyFill="1" applyBorder="1">
      <alignment/>
      <protection/>
    </xf>
    <xf numFmtId="0" fontId="1" fillId="0" borderId="15" xfId="53" applyFont="1" applyFill="1" applyBorder="1" applyAlignment="1">
      <alignment wrapText="1"/>
      <protection/>
    </xf>
    <xf numFmtId="0" fontId="1" fillId="0" borderId="38" xfId="53" applyFont="1" applyFill="1" applyBorder="1" applyAlignment="1">
      <alignment wrapText="1"/>
      <protection/>
    </xf>
    <xf numFmtId="0" fontId="1" fillId="0" borderId="39" xfId="53" applyFont="1" applyFill="1" applyBorder="1" applyAlignment="1">
      <alignment wrapText="1"/>
      <protection/>
    </xf>
    <xf numFmtId="49" fontId="1" fillId="0" borderId="40" xfId="53" applyNumberFormat="1" applyFont="1" applyFill="1" applyBorder="1" applyAlignment="1">
      <alignment horizontal="right"/>
      <protection/>
    </xf>
    <xf numFmtId="0" fontId="1" fillId="0" borderId="40" xfId="53" applyFont="1" applyFill="1" applyBorder="1" applyAlignment="1">
      <alignment horizontal="distributed"/>
      <protection/>
    </xf>
    <xf numFmtId="195" fontId="1" fillId="0" borderId="41" xfId="53" applyNumberFormat="1" applyFont="1" applyFill="1" applyBorder="1">
      <alignment/>
      <protection/>
    </xf>
    <xf numFmtId="195" fontId="1" fillId="0" borderId="42" xfId="53" applyNumberFormat="1" applyFont="1" applyFill="1" applyBorder="1">
      <alignment/>
      <protection/>
    </xf>
    <xf numFmtId="0" fontId="2" fillId="32" borderId="13" xfId="53" applyFont="1" applyFill="1" applyBorder="1" applyAlignment="1">
      <alignment wrapText="1"/>
      <protection/>
    </xf>
    <xf numFmtId="0" fontId="2" fillId="32" borderId="14" xfId="53" applyFont="1" applyFill="1" applyBorder="1">
      <alignment/>
      <protection/>
    </xf>
    <xf numFmtId="195" fontId="2" fillId="32" borderId="43" xfId="53" applyNumberFormat="1" applyFont="1" applyFill="1" applyBorder="1">
      <alignment/>
      <protection/>
    </xf>
    <xf numFmtId="195" fontId="2" fillId="32" borderId="44" xfId="53" applyNumberFormat="1" applyFont="1" applyFill="1" applyBorder="1">
      <alignment/>
      <protection/>
    </xf>
    <xf numFmtId="0" fontId="2" fillId="0" borderId="0" xfId="53" applyFont="1" applyFill="1" applyBorder="1" applyAlignment="1">
      <alignment wrapText="1"/>
      <protection/>
    </xf>
    <xf numFmtId="0" fontId="2" fillId="0" borderId="0" xfId="53" applyFont="1" applyFill="1" applyBorder="1">
      <alignment/>
      <protection/>
    </xf>
    <xf numFmtId="195" fontId="2" fillId="0" borderId="0" xfId="53" applyNumberFormat="1" applyFont="1" applyFill="1" applyBorder="1">
      <alignment/>
      <protection/>
    </xf>
    <xf numFmtId="0" fontId="2" fillId="32" borderId="19" xfId="53" applyFont="1" applyFill="1" applyBorder="1" applyAlignment="1">
      <alignment horizontal="left" wrapText="1"/>
      <protection/>
    </xf>
    <xf numFmtId="49" fontId="2" fillId="32" borderId="20" xfId="53" applyNumberFormat="1" applyFont="1" applyFill="1" applyBorder="1" applyAlignment="1">
      <alignment horizontal="right"/>
      <protection/>
    </xf>
    <xf numFmtId="49" fontId="2" fillId="32" borderId="20" xfId="53" applyNumberFormat="1" applyFont="1" applyFill="1" applyBorder="1" applyAlignment="1">
      <alignment horizontal="distributed"/>
      <protection/>
    </xf>
    <xf numFmtId="195" fontId="2" fillId="32" borderId="20" xfId="53" applyNumberFormat="1" applyFont="1" applyFill="1" applyBorder="1">
      <alignment/>
      <protection/>
    </xf>
    <xf numFmtId="195" fontId="2" fillId="32" borderId="24" xfId="53" applyNumberFormat="1" applyFont="1" applyFill="1" applyBorder="1">
      <alignment/>
      <protection/>
    </xf>
    <xf numFmtId="49" fontId="3" fillId="0" borderId="10" xfId="53" applyNumberFormat="1" applyFont="1" applyFill="1" applyBorder="1" applyAlignment="1">
      <alignment horizontal="distributed"/>
      <protection/>
    </xf>
    <xf numFmtId="195" fontId="3" fillId="0" borderId="10" xfId="53" applyNumberFormat="1" applyFont="1" applyFill="1" applyBorder="1">
      <alignment/>
      <protection/>
    </xf>
    <xf numFmtId="195" fontId="3" fillId="0" borderId="23" xfId="53" applyNumberFormat="1" applyFont="1" applyFill="1" applyBorder="1">
      <alignment/>
      <protection/>
    </xf>
    <xf numFmtId="188" fontId="1" fillId="0" borderId="0" xfId="53" applyNumberFormat="1" applyFont="1" applyFill="1">
      <alignment/>
      <protection/>
    </xf>
    <xf numFmtId="0" fontId="0" fillId="13" borderId="0" xfId="0" applyFill="1" applyAlignment="1">
      <alignment/>
    </xf>
    <xf numFmtId="4" fontId="9" fillId="0" borderId="45" xfId="0" applyNumberFormat="1" applyFont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0" fontId="0" fillId="15" borderId="0" xfId="0" applyFont="1" applyFill="1" applyAlignment="1">
      <alignment/>
    </xf>
    <xf numFmtId="4" fontId="49" fillId="0" borderId="45" xfId="0" applyNumberFormat="1" applyFont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>
      <alignment/>
    </xf>
    <xf numFmtId="0" fontId="50" fillId="0" borderId="11" xfId="0" applyFont="1" applyFill="1" applyBorder="1" applyAlignment="1">
      <alignment horizontal="left" wrapText="1"/>
    </xf>
    <xf numFmtId="49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distributed"/>
    </xf>
    <xf numFmtId="0" fontId="50" fillId="0" borderId="10" xfId="0" applyFont="1" applyFill="1" applyBorder="1" applyAlignment="1">
      <alignment/>
    </xf>
    <xf numFmtId="195" fontId="50" fillId="0" borderId="10" xfId="0" applyNumberFormat="1" applyFont="1" applyFill="1" applyBorder="1" applyAlignment="1">
      <alignment/>
    </xf>
    <xf numFmtId="195" fontId="50" fillId="0" borderId="23" xfId="0" applyNumberFormat="1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distributed"/>
    </xf>
    <xf numFmtId="0" fontId="51" fillId="0" borderId="10" xfId="0" applyFont="1" applyFill="1" applyBorder="1" applyAlignment="1">
      <alignment/>
    </xf>
    <xf numFmtId="195" fontId="51" fillId="0" borderId="10" xfId="0" applyNumberFormat="1" applyFont="1" applyFill="1" applyBorder="1" applyAlignment="1">
      <alignment/>
    </xf>
    <xf numFmtId="195" fontId="51" fillId="0" borderId="23" xfId="0" applyNumberFormat="1" applyFont="1" applyFill="1" applyBorder="1" applyAlignment="1">
      <alignment/>
    </xf>
    <xf numFmtId="0" fontId="52" fillId="0" borderId="11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distributed"/>
    </xf>
    <xf numFmtId="0" fontId="52" fillId="0" borderId="10" xfId="0" applyFont="1" applyFill="1" applyBorder="1" applyAlignment="1">
      <alignment/>
    </xf>
    <xf numFmtId="195" fontId="52" fillId="0" borderId="10" xfId="0" applyNumberFormat="1" applyFont="1" applyFill="1" applyBorder="1" applyAlignment="1">
      <alignment/>
    </xf>
    <xf numFmtId="195" fontId="52" fillId="0" borderId="23" xfId="0" applyNumberFormat="1" applyFont="1" applyFill="1" applyBorder="1" applyAlignment="1">
      <alignment/>
    </xf>
    <xf numFmtId="195" fontId="52" fillId="0" borderId="46" xfId="0" applyNumberFormat="1" applyFont="1" applyFill="1" applyBorder="1" applyAlignment="1">
      <alignment/>
    </xf>
    <xf numFmtId="195" fontId="52" fillId="0" borderId="31" xfId="0" applyNumberFormat="1" applyFont="1" applyFill="1" applyBorder="1" applyAlignment="1">
      <alignment/>
    </xf>
    <xf numFmtId="195" fontId="50" fillId="0" borderId="46" xfId="0" applyNumberFormat="1" applyFont="1" applyFill="1" applyBorder="1" applyAlignment="1">
      <alignment/>
    </xf>
    <xf numFmtId="195" fontId="50" fillId="0" borderId="3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wrapText="1"/>
    </xf>
    <xf numFmtId="0" fontId="2" fillId="0" borderId="47" xfId="53" applyFont="1" applyFill="1" applyBorder="1" applyAlignment="1">
      <alignment horizontal="center" vertical="center" wrapText="1"/>
      <protection/>
    </xf>
    <xf numFmtId="195" fontId="2" fillId="32" borderId="48" xfId="53" applyNumberFormat="1" applyFont="1" applyFill="1" applyBorder="1">
      <alignment/>
      <protection/>
    </xf>
    <xf numFmtId="195" fontId="2" fillId="32" borderId="46" xfId="53" applyNumberFormat="1" applyFont="1" applyFill="1" applyBorder="1">
      <alignment/>
      <protection/>
    </xf>
    <xf numFmtId="195" fontId="3" fillId="0" borderId="46" xfId="53" applyNumberFormat="1" applyFont="1" applyFill="1" applyBorder="1">
      <alignment/>
      <protection/>
    </xf>
    <xf numFmtId="195" fontId="4" fillId="0" borderId="46" xfId="53" applyNumberFormat="1" applyFont="1" applyFill="1" applyBorder="1">
      <alignment/>
      <protection/>
    </xf>
    <xf numFmtId="195" fontId="1" fillId="0" borderId="46" xfId="53" applyNumberFormat="1" applyFont="1" applyFill="1" applyBorder="1">
      <alignment/>
      <protection/>
    </xf>
    <xf numFmtId="195" fontId="1" fillId="0" borderId="15" xfId="53" applyNumberFormat="1" applyFont="1" applyFill="1" applyBorder="1">
      <alignment/>
      <protection/>
    </xf>
    <xf numFmtId="195" fontId="2" fillId="32" borderId="46" xfId="53" applyNumberFormat="1" applyFont="1" applyFill="1" applyBorder="1" applyAlignment="1">
      <alignment horizontal="right"/>
      <protection/>
    </xf>
    <xf numFmtId="195" fontId="2" fillId="0" borderId="46" xfId="53" applyNumberFormat="1" applyFont="1" applyFill="1" applyBorder="1">
      <alignment/>
      <protection/>
    </xf>
    <xf numFmtId="195" fontId="2" fillId="32" borderId="49" xfId="53" applyNumberFormat="1" applyFont="1" applyFill="1" applyBorder="1">
      <alignment/>
      <protection/>
    </xf>
    <xf numFmtId="195" fontId="1" fillId="0" borderId="50" xfId="53" applyNumberFormat="1" applyFont="1" applyFill="1" applyBorder="1">
      <alignment/>
      <protection/>
    </xf>
    <xf numFmtId="195" fontId="2" fillId="32" borderId="51" xfId="53" applyNumberFormat="1" applyFont="1" applyFill="1" applyBorder="1">
      <alignment/>
      <protection/>
    </xf>
    <xf numFmtId="195" fontId="2" fillId="32" borderId="10" xfId="53" applyNumberFormat="1" applyFont="1" applyFill="1" applyBorder="1">
      <alignment/>
      <protection/>
    </xf>
    <xf numFmtId="195" fontId="4" fillId="0" borderId="10" xfId="53" applyNumberFormat="1" applyFont="1" applyFill="1" applyBorder="1">
      <alignment/>
      <protection/>
    </xf>
    <xf numFmtId="195" fontId="2" fillId="32" borderId="10" xfId="53" applyNumberFormat="1" applyFont="1" applyFill="1" applyBorder="1" applyAlignment="1">
      <alignment horizontal="right"/>
      <protection/>
    </xf>
    <xf numFmtId="195" fontId="2" fillId="0" borderId="10" xfId="53" applyNumberFormat="1" applyFont="1" applyFill="1" applyBorder="1">
      <alignment/>
      <protection/>
    </xf>
    <xf numFmtId="195" fontId="2" fillId="32" borderId="12" xfId="53" applyNumberFormat="1" applyFont="1" applyFill="1" applyBorder="1">
      <alignment/>
      <protection/>
    </xf>
    <xf numFmtId="195" fontId="1" fillId="0" borderId="40" xfId="53" applyNumberFormat="1" applyFont="1" applyFill="1" applyBorder="1">
      <alignment/>
      <protection/>
    </xf>
    <xf numFmtId="195" fontId="2" fillId="32" borderId="14" xfId="53" applyNumberFormat="1" applyFont="1" applyFill="1" applyBorder="1">
      <alignment/>
      <protection/>
    </xf>
    <xf numFmtId="0" fontId="52" fillId="34" borderId="11" xfId="0" applyFont="1" applyFill="1" applyBorder="1" applyAlignment="1">
      <alignment horizontal="left" wrapText="1"/>
    </xf>
    <xf numFmtId="49" fontId="52" fillId="34" borderId="10" xfId="0" applyNumberFormat="1" applyFont="1" applyFill="1" applyBorder="1" applyAlignment="1">
      <alignment horizontal="right"/>
    </xf>
    <xf numFmtId="0" fontId="52" fillId="34" borderId="10" xfId="0" applyFont="1" applyFill="1" applyBorder="1" applyAlignment="1">
      <alignment horizontal="distributed"/>
    </xf>
    <xf numFmtId="0" fontId="52" fillId="34" borderId="10" xfId="0" applyFont="1" applyFill="1" applyBorder="1" applyAlignment="1">
      <alignment/>
    </xf>
    <xf numFmtId="195" fontId="52" fillId="34" borderId="10" xfId="0" applyNumberFormat="1" applyFont="1" applyFill="1" applyBorder="1" applyAlignment="1">
      <alignment/>
    </xf>
    <xf numFmtId="195" fontId="52" fillId="34" borderId="46" xfId="0" applyNumberFormat="1" applyFont="1" applyFill="1" applyBorder="1" applyAlignment="1">
      <alignment/>
    </xf>
    <xf numFmtId="195" fontId="52" fillId="34" borderId="23" xfId="0" applyNumberFormat="1" applyFont="1" applyFill="1" applyBorder="1" applyAlignment="1">
      <alignment/>
    </xf>
    <xf numFmtId="0" fontId="50" fillId="34" borderId="11" xfId="0" applyFont="1" applyFill="1" applyBorder="1" applyAlignment="1">
      <alignment horizontal="left" wrapText="1"/>
    </xf>
    <xf numFmtId="49" fontId="50" fillId="34" borderId="10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horizontal="distributed"/>
    </xf>
    <xf numFmtId="0" fontId="50" fillId="34" borderId="10" xfId="0" applyFont="1" applyFill="1" applyBorder="1" applyAlignment="1">
      <alignment/>
    </xf>
    <xf numFmtId="195" fontId="50" fillId="34" borderId="10" xfId="0" applyNumberFormat="1" applyFont="1" applyFill="1" applyBorder="1" applyAlignment="1">
      <alignment/>
    </xf>
    <xf numFmtId="195" fontId="50" fillId="34" borderId="46" xfId="0" applyNumberFormat="1" applyFont="1" applyFill="1" applyBorder="1" applyAlignment="1">
      <alignment/>
    </xf>
    <xf numFmtId="195" fontId="50" fillId="34" borderId="23" xfId="0" applyNumberFormat="1" applyFont="1" applyFill="1" applyBorder="1" applyAlignment="1">
      <alignment/>
    </xf>
    <xf numFmtId="0" fontId="50" fillId="34" borderId="11" xfId="0" applyFont="1" applyFill="1" applyBorder="1" applyAlignment="1">
      <alignment wrapText="1"/>
    </xf>
    <xf numFmtId="195" fontId="1" fillId="0" borderId="0" xfId="53" applyNumberFormat="1" applyFont="1" applyFill="1">
      <alignment/>
      <protection/>
    </xf>
    <xf numFmtId="195" fontId="52" fillId="34" borderId="31" xfId="0" applyNumberFormat="1" applyFont="1" applyFill="1" applyBorder="1" applyAlignment="1">
      <alignment/>
    </xf>
    <xf numFmtId="195" fontId="50" fillId="34" borderId="31" xfId="0" applyNumberFormat="1" applyFont="1" applyFill="1" applyBorder="1" applyAlignment="1">
      <alignment/>
    </xf>
    <xf numFmtId="0" fontId="51" fillId="34" borderId="11" xfId="0" applyFont="1" applyFill="1" applyBorder="1" applyAlignment="1">
      <alignment horizontal="left" wrapText="1"/>
    </xf>
    <xf numFmtId="49" fontId="51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distributed"/>
    </xf>
    <xf numFmtId="0" fontId="51" fillId="34" borderId="10" xfId="0" applyFont="1" applyFill="1" applyBorder="1" applyAlignment="1">
      <alignment/>
    </xf>
    <xf numFmtId="195" fontId="51" fillId="34" borderId="10" xfId="0" applyNumberFormat="1" applyFont="1" applyFill="1" applyBorder="1" applyAlignment="1">
      <alignment/>
    </xf>
    <xf numFmtId="195" fontId="51" fillId="34" borderId="31" xfId="0" applyNumberFormat="1" applyFont="1" applyFill="1" applyBorder="1" applyAlignment="1">
      <alignment/>
    </xf>
    <xf numFmtId="0" fontId="53" fillId="32" borderId="11" xfId="0" applyFont="1" applyFill="1" applyBorder="1" applyAlignment="1">
      <alignment horizontal="left" wrapText="1"/>
    </xf>
    <xf numFmtId="49" fontId="53" fillId="32" borderId="10" xfId="0" applyNumberFormat="1" applyFont="1" applyFill="1" applyBorder="1" applyAlignment="1">
      <alignment horizontal="right"/>
    </xf>
    <xf numFmtId="0" fontId="53" fillId="32" borderId="10" xfId="0" applyFont="1" applyFill="1" applyBorder="1" applyAlignment="1">
      <alignment horizontal="distributed"/>
    </xf>
    <xf numFmtId="0" fontId="50" fillId="32" borderId="10" xfId="0" applyFont="1" applyFill="1" applyBorder="1" applyAlignment="1">
      <alignment horizontal="right"/>
    </xf>
    <xf numFmtId="195" fontId="53" fillId="32" borderId="10" xfId="0" applyNumberFormat="1" applyFont="1" applyFill="1" applyBorder="1" applyAlignment="1">
      <alignment/>
    </xf>
    <xf numFmtId="195" fontId="53" fillId="32" borderId="31" xfId="0" applyNumberFormat="1" applyFont="1" applyFill="1" applyBorder="1" applyAlignment="1">
      <alignment/>
    </xf>
    <xf numFmtId="195" fontId="51" fillId="0" borderId="31" xfId="0" applyNumberFormat="1" applyFont="1" applyFill="1" applyBorder="1" applyAlignment="1">
      <alignment/>
    </xf>
    <xf numFmtId="4" fontId="54" fillId="0" borderId="45" xfId="0" applyNumberFormat="1" applyFont="1" applyBorder="1" applyAlignment="1" applyProtection="1">
      <alignment horizontal="right" vertical="center" wrapText="1"/>
      <protection/>
    </xf>
    <xf numFmtId="4" fontId="54" fillId="35" borderId="45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Alignment="1">
      <alignment/>
    </xf>
    <xf numFmtId="0" fontId="1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0" xfId="53" applyFont="1" applyFill="1" applyAlignment="1">
      <alignment horizontal="center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0" fontId="2" fillId="0" borderId="56" xfId="53" applyFont="1" applyFill="1" applyBorder="1" applyAlignment="1">
      <alignment horizontal="center" vertical="center" wrapText="1"/>
      <protection/>
    </xf>
    <xf numFmtId="0" fontId="1" fillId="0" borderId="52" xfId="53" applyFont="1" applyFill="1" applyBorder="1" applyAlignment="1">
      <alignment horizontal="center"/>
      <protection/>
    </xf>
    <xf numFmtId="0" fontId="2" fillId="0" borderId="54" xfId="53" applyFont="1" applyFill="1" applyBorder="1" applyAlignment="1">
      <alignment horizontal="center" vertical="center" wrapText="1"/>
      <protection/>
    </xf>
    <xf numFmtId="0" fontId="2" fillId="0" borderId="55" xfId="53" applyFont="1" applyFill="1" applyBorder="1" applyAlignment="1">
      <alignment horizontal="center" vertical="center" wrapText="1"/>
      <protection/>
    </xf>
    <xf numFmtId="0" fontId="2" fillId="0" borderId="53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48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132"/>
  <sheetViews>
    <sheetView view="pageBreakPreview" zoomScale="93" zoomScaleNormal="80" zoomScaleSheetLayoutView="93" workbookViewId="0" topLeftCell="A1">
      <selection activeCell="B4" sqref="B4"/>
    </sheetView>
  </sheetViews>
  <sheetFormatPr defaultColWidth="9.140625" defaultRowHeight="12.75"/>
  <cols>
    <col min="1" max="1" width="51.00390625" style="2" customWidth="1"/>
    <col min="2" max="2" width="7.421875" style="2" customWidth="1"/>
    <col min="3" max="3" width="9.140625" style="2" customWidth="1"/>
    <col min="4" max="4" width="9.00390625" style="2" bestFit="1" customWidth="1"/>
    <col min="5" max="5" width="17.140625" style="2" customWidth="1"/>
    <col min="6" max="6" width="7.57421875" style="2" customWidth="1"/>
    <col min="7" max="7" width="18.140625" style="2" customWidth="1"/>
    <col min="8" max="8" width="17.57421875" style="2" customWidth="1"/>
    <col min="9" max="16384" width="9.140625" style="2" customWidth="1"/>
  </cols>
  <sheetData>
    <row r="1" spans="1:10" s="14" customFormat="1" ht="14.25" customHeight="1">
      <c r="A1" s="13"/>
      <c r="B1" s="13"/>
      <c r="F1" s="15" t="s">
        <v>50</v>
      </c>
      <c r="H1" s="16"/>
      <c r="I1" s="16"/>
      <c r="J1" s="16"/>
    </row>
    <row r="2" spans="1:10" s="14" customFormat="1" ht="13.5" customHeight="1">
      <c r="A2" s="13"/>
      <c r="B2" s="13"/>
      <c r="F2" s="15" t="s">
        <v>26</v>
      </c>
      <c r="H2" s="16"/>
      <c r="I2" s="16"/>
      <c r="J2" s="16"/>
    </row>
    <row r="3" spans="1:10" s="14" customFormat="1" ht="15.75" customHeight="1">
      <c r="A3" s="13"/>
      <c r="B3" s="13"/>
      <c r="F3" s="32" t="s">
        <v>65</v>
      </c>
      <c r="G3" s="33"/>
      <c r="H3" s="16"/>
      <c r="I3" s="16"/>
      <c r="J3" s="16"/>
    </row>
    <row r="4" spans="1:10" s="14" customFormat="1" ht="15" customHeight="1">
      <c r="A4" s="13"/>
      <c r="B4" s="13"/>
      <c r="F4" s="15" t="s">
        <v>116</v>
      </c>
      <c r="H4" s="16"/>
      <c r="I4" s="16"/>
      <c r="J4" s="16"/>
    </row>
    <row r="5" spans="1:4" ht="15.75">
      <c r="A5" s="17"/>
      <c r="B5" s="17"/>
      <c r="C5" s="17"/>
      <c r="D5" s="18" t="s">
        <v>25</v>
      </c>
    </row>
    <row r="6" spans="1:10" s="14" customFormat="1" ht="15.75" customHeight="1">
      <c r="A6" s="15"/>
      <c r="B6" s="15"/>
      <c r="C6" s="15"/>
      <c r="D6" s="15"/>
      <c r="F6" s="15"/>
      <c r="G6" s="19"/>
      <c r="H6" s="15"/>
      <c r="I6" s="15"/>
      <c r="J6" s="15"/>
    </row>
    <row r="7" spans="1:8" ht="16.5">
      <c r="A7" s="262" t="s">
        <v>44</v>
      </c>
      <c r="B7" s="262"/>
      <c r="C7" s="262"/>
      <c r="D7" s="262"/>
      <c r="E7" s="262"/>
      <c r="F7" s="262"/>
      <c r="G7" s="262"/>
      <c r="H7" s="262"/>
    </row>
    <row r="8" spans="1:8" ht="16.5">
      <c r="A8" s="262" t="s">
        <v>66</v>
      </c>
      <c r="B8" s="262"/>
      <c r="C8" s="262"/>
      <c r="D8" s="262"/>
      <c r="E8" s="262"/>
      <c r="F8" s="262"/>
      <c r="G8" s="262"/>
      <c r="H8" s="262"/>
    </row>
    <row r="9" spans="1:8" ht="16.5">
      <c r="A9" s="262" t="s">
        <v>70</v>
      </c>
      <c r="B9" s="262"/>
      <c r="C9" s="262"/>
      <c r="D9" s="262"/>
      <c r="E9" s="262"/>
      <c r="F9" s="262"/>
      <c r="G9" s="262"/>
      <c r="H9" s="262"/>
    </row>
    <row r="10" spans="1:7" ht="16.5">
      <c r="A10" s="56"/>
      <c r="B10" s="56"/>
      <c r="C10" s="56"/>
      <c r="D10" s="56"/>
      <c r="E10" s="56"/>
      <c r="F10" s="56"/>
      <c r="G10" s="56"/>
    </row>
    <row r="11" spans="1:8" ht="16.5" thickBot="1">
      <c r="A11" s="259"/>
      <c r="B11" s="259"/>
      <c r="C11" s="259"/>
      <c r="D11" s="259"/>
      <c r="E11" s="259"/>
      <c r="F11" s="259"/>
      <c r="H11" s="18" t="s">
        <v>0</v>
      </c>
    </row>
    <row r="12" spans="1:8" ht="15.75">
      <c r="A12" s="265" t="s">
        <v>1</v>
      </c>
      <c r="B12" s="260" t="s">
        <v>43</v>
      </c>
      <c r="C12" s="260" t="s">
        <v>2</v>
      </c>
      <c r="D12" s="260" t="s">
        <v>3</v>
      </c>
      <c r="E12" s="260" t="s">
        <v>4</v>
      </c>
      <c r="F12" s="260" t="s">
        <v>5</v>
      </c>
      <c r="G12" s="263" t="s">
        <v>24</v>
      </c>
      <c r="H12" s="264"/>
    </row>
    <row r="13" spans="1:8" ht="32.25" thickBot="1">
      <c r="A13" s="266"/>
      <c r="B13" s="261"/>
      <c r="C13" s="261"/>
      <c r="D13" s="261"/>
      <c r="E13" s="261"/>
      <c r="F13" s="261"/>
      <c r="G13" s="64" t="s">
        <v>73</v>
      </c>
      <c r="H13" s="79" t="s">
        <v>74</v>
      </c>
    </row>
    <row r="14" spans="1:9" ht="47.25">
      <c r="A14" s="48" t="s">
        <v>67</v>
      </c>
      <c r="B14" s="63">
        <v>847</v>
      </c>
      <c r="C14" s="49"/>
      <c r="D14" s="49"/>
      <c r="E14" s="50"/>
      <c r="F14" s="49"/>
      <c r="G14" s="59">
        <f aca="true" t="shared" si="0" ref="G14:H18">G15</f>
        <v>424.4</v>
      </c>
      <c r="H14" s="60">
        <f t="shared" si="0"/>
        <v>547.4</v>
      </c>
      <c r="I14" s="80"/>
    </row>
    <row r="15" spans="1:9" s="3" customFormat="1" ht="15.75">
      <c r="A15" s="51" t="s">
        <v>6</v>
      </c>
      <c r="B15" s="20" t="s">
        <v>71</v>
      </c>
      <c r="C15" s="20" t="s">
        <v>7</v>
      </c>
      <c r="D15" s="20"/>
      <c r="E15" s="42"/>
      <c r="F15" s="43"/>
      <c r="G15" s="72">
        <f t="shared" si="0"/>
        <v>424.4</v>
      </c>
      <c r="H15" s="65">
        <f t="shared" si="0"/>
        <v>547.4</v>
      </c>
      <c r="I15" s="80"/>
    </row>
    <row r="16" spans="1:9" s="6" customFormat="1" ht="46.5" customHeight="1">
      <c r="A16" s="22" t="s">
        <v>27</v>
      </c>
      <c r="B16" s="7" t="s">
        <v>71</v>
      </c>
      <c r="C16" s="4" t="s">
        <v>7</v>
      </c>
      <c r="D16" s="4" t="s">
        <v>16</v>
      </c>
      <c r="E16" s="27"/>
      <c r="F16" s="5"/>
      <c r="G16" s="61">
        <f t="shared" si="0"/>
        <v>424.4</v>
      </c>
      <c r="H16" s="62">
        <f t="shared" si="0"/>
        <v>547.4</v>
      </c>
      <c r="I16" s="80"/>
    </row>
    <row r="17" spans="1:9" s="10" customFormat="1" ht="15.75">
      <c r="A17" s="36" t="s">
        <v>51</v>
      </c>
      <c r="B17" s="37" t="s">
        <v>71</v>
      </c>
      <c r="C17" s="37" t="s">
        <v>7</v>
      </c>
      <c r="D17" s="37" t="s">
        <v>16</v>
      </c>
      <c r="E17" s="38" t="s">
        <v>45</v>
      </c>
      <c r="F17" s="9"/>
      <c r="G17" s="73">
        <f t="shared" si="0"/>
        <v>424.4</v>
      </c>
      <c r="H17" s="66">
        <f t="shared" si="0"/>
        <v>547.4</v>
      </c>
      <c r="I17" s="80"/>
    </row>
    <row r="18" spans="1:9" ht="15.75">
      <c r="A18" s="23" t="s">
        <v>28</v>
      </c>
      <c r="B18" s="7" t="s">
        <v>71</v>
      </c>
      <c r="C18" s="7" t="s">
        <v>7</v>
      </c>
      <c r="D18" s="7" t="s">
        <v>16</v>
      </c>
      <c r="E18" s="28" t="s">
        <v>52</v>
      </c>
      <c r="F18" s="11"/>
      <c r="G18" s="57">
        <f t="shared" si="0"/>
        <v>424.4</v>
      </c>
      <c r="H18" s="58">
        <f t="shared" si="0"/>
        <v>547.4</v>
      </c>
      <c r="I18" s="80"/>
    </row>
    <row r="19" spans="1:9" ht="81.75" customHeight="1">
      <c r="A19" s="23" t="s">
        <v>33</v>
      </c>
      <c r="B19" s="7" t="s">
        <v>71</v>
      </c>
      <c r="C19" s="7" t="s">
        <v>7</v>
      </c>
      <c r="D19" s="7" t="s">
        <v>16</v>
      </c>
      <c r="E19" s="28" t="s">
        <v>52</v>
      </c>
      <c r="F19" s="11">
        <v>100</v>
      </c>
      <c r="G19" s="57">
        <v>424.4</v>
      </c>
      <c r="H19" s="58">
        <f>424.4+110.7+12.3</f>
        <v>547.4</v>
      </c>
      <c r="I19" s="80"/>
    </row>
    <row r="20" spans="1:9" ht="63">
      <c r="A20" s="52" t="s">
        <v>68</v>
      </c>
      <c r="B20" s="20" t="s">
        <v>72</v>
      </c>
      <c r="C20" s="41"/>
      <c r="D20" s="20"/>
      <c r="E20" s="20"/>
      <c r="F20" s="20"/>
      <c r="G20" s="72">
        <f>G21+G41+G69+G52</f>
        <v>1065</v>
      </c>
      <c r="H20" s="65">
        <f>H21+H41+H69+H52+H47</f>
        <v>1456.8000000000002</v>
      </c>
      <c r="I20" s="80"/>
    </row>
    <row r="21" spans="1:9" ht="15.75">
      <c r="A21" s="51" t="s">
        <v>6</v>
      </c>
      <c r="B21" s="20" t="s">
        <v>72</v>
      </c>
      <c r="C21" s="20" t="s">
        <v>7</v>
      </c>
      <c r="D21" s="20"/>
      <c r="E21" s="20"/>
      <c r="F21" s="20"/>
      <c r="G21" s="74">
        <f>G22+G28</f>
        <v>673.9</v>
      </c>
      <c r="H21" s="67">
        <f>H22+H28</f>
        <v>734.8000000000001</v>
      </c>
      <c r="I21" s="80"/>
    </row>
    <row r="22" spans="1:9" s="6" customFormat="1" ht="69.75" customHeight="1">
      <c r="A22" s="22" t="s">
        <v>10</v>
      </c>
      <c r="B22" s="4" t="s">
        <v>72</v>
      </c>
      <c r="C22" s="4" t="s">
        <v>7</v>
      </c>
      <c r="D22" s="4" t="s">
        <v>11</v>
      </c>
      <c r="E22" s="27"/>
      <c r="F22" s="5"/>
      <c r="G22" s="61">
        <f>G23</f>
        <v>628.6</v>
      </c>
      <c r="H22" s="62">
        <f>H23</f>
        <v>683.5000000000001</v>
      </c>
      <c r="I22" s="80"/>
    </row>
    <row r="23" spans="1:9" s="10" customFormat="1" ht="15.75">
      <c r="A23" s="36" t="s">
        <v>51</v>
      </c>
      <c r="B23" s="37" t="s">
        <v>72</v>
      </c>
      <c r="C23" s="37" t="s">
        <v>7</v>
      </c>
      <c r="D23" s="37" t="s">
        <v>11</v>
      </c>
      <c r="E23" s="38" t="s">
        <v>45</v>
      </c>
      <c r="F23" s="9"/>
      <c r="G23" s="73">
        <f>G24</f>
        <v>628.6</v>
      </c>
      <c r="H23" s="66">
        <f>H24</f>
        <v>683.5000000000001</v>
      </c>
      <c r="I23" s="80"/>
    </row>
    <row r="24" spans="1:9" ht="15.75">
      <c r="A24" s="23" t="s">
        <v>9</v>
      </c>
      <c r="B24" s="7" t="s">
        <v>72</v>
      </c>
      <c r="C24" s="7" t="s">
        <v>7</v>
      </c>
      <c r="D24" s="7" t="s">
        <v>11</v>
      </c>
      <c r="E24" s="28" t="s">
        <v>53</v>
      </c>
      <c r="F24" s="11"/>
      <c r="G24" s="57">
        <f>G25+G26+G27</f>
        <v>628.6</v>
      </c>
      <c r="H24" s="58">
        <f>H25+H26+H27</f>
        <v>683.5000000000001</v>
      </c>
      <c r="I24" s="80"/>
    </row>
    <row r="25" spans="1:9" ht="82.5" customHeight="1">
      <c r="A25" s="23" t="s">
        <v>33</v>
      </c>
      <c r="B25" s="7" t="s">
        <v>72</v>
      </c>
      <c r="C25" s="7" t="s">
        <v>7</v>
      </c>
      <c r="D25" s="7" t="s">
        <v>11</v>
      </c>
      <c r="E25" s="28" t="s">
        <v>53</v>
      </c>
      <c r="F25" s="11">
        <v>100</v>
      </c>
      <c r="G25" s="57">
        <v>301.6</v>
      </c>
      <c r="H25" s="58">
        <f>301.6+37.7</f>
        <v>339.3</v>
      </c>
      <c r="I25" s="80"/>
    </row>
    <row r="26" spans="1:9" ht="31.5">
      <c r="A26" s="23" t="s">
        <v>69</v>
      </c>
      <c r="B26" s="7" t="s">
        <v>72</v>
      </c>
      <c r="C26" s="7" t="s">
        <v>7</v>
      </c>
      <c r="D26" s="7" t="s">
        <v>11</v>
      </c>
      <c r="E26" s="28" t="s">
        <v>53</v>
      </c>
      <c r="F26" s="11">
        <v>200</v>
      </c>
      <c r="G26" s="57">
        <f>321.6-2.7</f>
        <v>318.90000000000003</v>
      </c>
      <c r="H26" s="58">
        <f>321.6-2.7+17.2</f>
        <v>336.1</v>
      </c>
      <c r="I26" s="80"/>
    </row>
    <row r="27" spans="1:9" ht="15.75">
      <c r="A27" s="23" t="s">
        <v>34</v>
      </c>
      <c r="B27" s="7" t="s">
        <v>72</v>
      </c>
      <c r="C27" s="7" t="s">
        <v>7</v>
      </c>
      <c r="D27" s="7" t="s">
        <v>11</v>
      </c>
      <c r="E27" s="28" t="s">
        <v>53</v>
      </c>
      <c r="F27" s="8">
        <v>800</v>
      </c>
      <c r="G27" s="57">
        <f>5.9+2.2</f>
        <v>8.100000000000001</v>
      </c>
      <c r="H27" s="58">
        <f>5.9+2.2</f>
        <v>8.100000000000001</v>
      </c>
      <c r="I27" s="80"/>
    </row>
    <row r="28" spans="1:9" ht="18" customHeight="1">
      <c r="A28" s="22" t="s">
        <v>12</v>
      </c>
      <c r="B28" s="4" t="s">
        <v>72</v>
      </c>
      <c r="C28" s="4" t="s">
        <v>7</v>
      </c>
      <c r="D28" s="4" t="s">
        <v>13</v>
      </c>
      <c r="E28" s="27"/>
      <c r="F28" s="5"/>
      <c r="G28" s="75">
        <f>G32</f>
        <v>45.3</v>
      </c>
      <c r="H28" s="68">
        <f>H32+H29</f>
        <v>51.3</v>
      </c>
      <c r="I28" s="80"/>
    </row>
    <row r="29" spans="1:9" ht="51" customHeight="1">
      <c r="A29" s="182" t="s">
        <v>87</v>
      </c>
      <c r="B29" s="183" t="s">
        <v>72</v>
      </c>
      <c r="C29" s="183" t="s">
        <v>7</v>
      </c>
      <c r="D29" s="183" t="s">
        <v>13</v>
      </c>
      <c r="E29" s="184" t="s">
        <v>89</v>
      </c>
      <c r="F29" s="185"/>
      <c r="G29" s="186">
        <f>G30</f>
        <v>0</v>
      </c>
      <c r="H29" s="187">
        <f>H30</f>
        <v>1</v>
      </c>
      <c r="I29" s="80"/>
    </row>
    <row r="30" spans="1:9" ht="36" customHeight="1">
      <c r="A30" s="182" t="s">
        <v>90</v>
      </c>
      <c r="B30" s="183" t="s">
        <v>72</v>
      </c>
      <c r="C30" s="183" t="s">
        <v>7</v>
      </c>
      <c r="D30" s="183" t="s">
        <v>13</v>
      </c>
      <c r="E30" s="184" t="s">
        <v>91</v>
      </c>
      <c r="F30" s="185"/>
      <c r="G30" s="186">
        <f>G31</f>
        <v>0</v>
      </c>
      <c r="H30" s="187">
        <f>H31</f>
        <v>1</v>
      </c>
      <c r="I30" s="80"/>
    </row>
    <row r="31" spans="1:9" ht="34.5" customHeight="1">
      <c r="A31" s="188" t="s">
        <v>69</v>
      </c>
      <c r="B31" s="183" t="s">
        <v>72</v>
      </c>
      <c r="C31" s="183" t="s">
        <v>7</v>
      </c>
      <c r="D31" s="183" t="s">
        <v>13</v>
      </c>
      <c r="E31" s="184" t="s">
        <v>91</v>
      </c>
      <c r="F31" s="183">
        <v>200</v>
      </c>
      <c r="G31" s="186">
        <v>0</v>
      </c>
      <c r="H31" s="187">
        <v>1</v>
      </c>
      <c r="I31" s="80"/>
    </row>
    <row r="32" spans="1:9" ht="15.75">
      <c r="A32" s="36" t="s">
        <v>51</v>
      </c>
      <c r="B32" s="37" t="s">
        <v>72</v>
      </c>
      <c r="C32" s="37" t="s">
        <v>7</v>
      </c>
      <c r="D32" s="37" t="s">
        <v>13</v>
      </c>
      <c r="E32" s="38" t="s">
        <v>45</v>
      </c>
      <c r="F32" s="9"/>
      <c r="G32" s="73">
        <f>G33+G37+G35</f>
        <v>45.3</v>
      </c>
      <c r="H32" s="66">
        <f>H33+H37+H35+H39</f>
        <v>50.3</v>
      </c>
      <c r="I32" s="80"/>
    </row>
    <row r="33" spans="1:9" ht="31.5">
      <c r="A33" s="23" t="s">
        <v>22</v>
      </c>
      <c r="B33" s="7" t="s">
        <v>72</v>
      </c>
      <c r="C33" s="7" t="s">
        <v>7</v>
      </c>
      <c r="D33" s="7">
        <v>13</v>
      </c>
      <c r="E33" s="28" t="s">
        <v>54</v>
      </c>
      <c r="F33" s="1"/>
      <c r="G33" s="57">
        <f>G34</f>
        <v>22</v>
      </c>
      <c r="H33" s="58">
        <f>H34</f>
        <v>22</v>
      </c>
      <c r="I33" s="80"/>
    </row>
    <row r="34" spans="1:9" ht="18.75" customHeight="1">
      <c r="A34" s="23" t="s">
        <v>34</v>
      </c>
      <c r="B34" s="7" t="s">
        <v>72</v>
      </c>
      <c r="C34" s="7" t="s">
        <v>7</v>
      </c>
      <c r="D34" s="7">
        <v>13</v>
      </c>
      <c r="E34" s="28" t="s">
        <v>54</v>
      </c>
      <c r="F34" s="8">
        <v>800</v>
      </c>
      <c r="G34" s="57">
        <f>12.9+9.1</f>
        <v>22</v>
      </c>
      <c r="H34" s="58">
        <f>12.9+9.1</f>
        <v>22</v>
      </c>
      <c r="I34" s="80"/>
    </row>
    <row r="35" spans="1:9" ht="88.5" customHeight="1">
      <c r="A35" s="23" t="s">
        <v>75</v>
      </c>
      <c r="B35" s="7" t="s">
        <v>72</v>
      </c>
      <c r="C35" s="7" t="s">
        <v>7</v>
      </c>
      <c r="D35" s="7" t="s">
        <v>13</v>
      </c>
      <c r="E35" s="28" t="s">
        <v>76</v>
      </c>
      <c r="F35" s="8"/>
      <c r="G35" s="81">
        <v>19</v>
      </c>
      <c r="H35" s="82">
        <v>19</v>
      </c>
      <c r="I35" s="80"/>
    </row>
    <row r="36" spans="1:9" ht="22.5" customHeight="1">
      <c r="A36" s="23" t="s">
        <v>40</v>
      </c>
      <c r="B36" s="7" t="s">
        <v>72</v>
      </c>
      <c r="C36" s="7" t="s">
        <v>7</v>
      </c>
      <c r="D36" s="7" t="s">
        <v>13</v>
      </c>
      <c r="E36" s="28" t="s">
        <v>76</v>
      </c>
      <c r="F36" s="8">
        <v>500</v>
      </c>
      <c r="G36" s="81">
        <v>19</v>
      </c>
      <c r="H36" s="82">
        <v>19</v>
      </c>
      <c r="I36" s="80"/>
    </row>
    <row r="37" spans="1:9" ht="20.25" customHeight="1">
      <c r="A37" s="23" t="s">
        <v>63</v>
      </c>
      <c r="B37" s="7" t="s">
        <v>72</v>
      </c>
      <c r="C37" s="7" t="s">
        <v>7</v>
      </c>
      <c r="D37" s="7" t="s">
        <v>13</v>
      </c>
      <c r="E37" s="28" t="s">
        <v>64</v>
      </c>
      <c r="F37" s="8"/>
      <c r="G37" s="57">
        <f>G38</f>
        <v>4.3</v>
      </c>
      <c r="H37" s="58">
        <f>H38</f>
        <v>4.3</v>
      </c>
      <c r="I37" s="80"/>
    </row>
    <row r="38" spans="1:9" ht="31.5">
      <c r="A38" s="23" t="s">
        <v>69</v>
      </c>
      <c r="B38" s="7" t="s">
        <v>72</v>
      </c>
      <c r="C38" s="7" t="s">
        <v>7</v>
      </c>
      <c r="D38" s="7" t="s">
        <v>13</v>
      </c>
      <c r="E38" s="28" t="s">
        <v>64</v>
      </c>
      <c r="F38" s="8">
        <v>200</v>
      </c>
      <c r="G38" s="57">
        <v>4.3</v>
      </c>
      <c r="H38" s="58">
        <v>4.3</v>
      </c>
      <c r="I38" s="80"/>
    </row>
    <row r="39" spans="1:9" ht="15.75">
      <c r="A39" s="23" t="s">
        <v>107</v>
      </c>
      <c r="B39" s="7" t="s">
        <v>72</v>
      </c>
      <c r="C39" s="7" t="s">
        <v>7</v>
      </c>
      <c r="D39" s="7">
        <v>13</v>
      </c>
      <c r="E39" s="28" t="s">
        <v>108</v>
      </c>
      <c r="F39" s="8"/>
      <c r="G39" s="57">
        <f>G40</f>
        <v>0</v>
      </c>
      <c r="H39" s="82">
        <f>H40</f>
        <v>5</v>
      </c>
      <c r="I39" s="80"/>
    </row>
    <row r="40" spans="1:9" ht="31.5">
      <c r="A40" s="23" t="s">
        <v>109</v>
      </c>
      <c r="B40" s="7" t="s">
        <v>72</v>
      </c>
      <c r="C40" s="7" t="s">
        <v>7</v>
      </c>
      <c r="D40" s="7">
        <v>13</v>
      </c>
      <c r="E40" s="28" t="s">
        <v>108</v>
      </c>
      <c r="F40" s="8">
        <v>200</v>
      </c>
      <c r="G40" s="57">
        <v>0</v>
      </c>
      <c r="H40" s="82">
        <v>5</v>
      </c>
      <c r="I40" s="80"/>
    </row>
    <row r="41" spans="1:9" s="3" customFormat="1" ht="25.5" customHeight="1">
      <c r="A41" s="25" t="s">
        <v>29</v>
      </c>
      <c r="B41" s="20" t="s">
        <v>72</v>
      </c>
      <c r="C41" s="20" t="s">
        <v>16</v>
      </c>
      <c r="D41" s="20"/>
      <c r="E41" s="29"/>
      <c r="F41" s="21"/>
      <c r="G41" s="72">
        <f aca="true" t="shared" si="1" ref="G41:H43">G42</f>
        <v>85.9</v>
      </c>
      <c r="H41" s="65">
        <f t="shared" si="1"/>
        <v>85.9</v>
      </c>
      <c r="I41" s="80"/>
    </row>
    <row r="42" spans="1:9" s="6" customFormat="1" ht="15.75">
      <c r="A42" s="24" t="s">
        <v>30</v>
      </c>
      <c r="B42" s="4" t="s">
        <v>72</v>
      </c>
      <c r="C42" s="4" t="s">
        <v>16</v>
      </c>
      <c r="D42" s="4" t="s">
        <v>8</v>
      </c>
      <c r="E42" s="27"/>
      <c r="F42" s="5"/>
      <c r="G42" s="61">
        <f t="shared" si="1"/>
        <v>85.9</v>
      </c>
      <c r="H42" s="62">
        <f t="shared" si="1"/>
        <v>85.9</v>
      </c>
      <c r="I42" s="80"/>
    </row>
    <row r="43" spans="1:9" ht="15.75">
      <c r="A43" s="36" t="s">
        <v>51</v>
      </c>
      <c r="B43" s="37" t="s">
        <v>72</v>
      </c>
      <c r="C43" s="37" t="s">
        <v>16</v>
      </c>
      <c r="D43" s="37" t="s">
        <v>8</v>
      </c>
      <c r="E43" s="38" t="s">
        <v>45</v>
      </c>
      <c r="F43" s="9"/>
      <c r="G43" s="73">
        <f t="shared" si="1"/>
        <v>85.9</v>
      </c>
      <c r="H43" s="66">
        <f t="shared" si="1"/>
        <v>85.9</v>
      </c>
      <c r="I43" s="80"/>
    </row>
    <row r="44" spans="1:9" ht="47.25">
      <c r="A44" s="23" t="s">
        <v>31</v>
      </c>
      <c r="B44" s="7" t="s">
        <v>72</v>
      </c>
      <c r="C44" s="7" t="s">
        <v>16</v>
      </c>
      <c r="D44" s="7" t="s">
        <v>8</v>
      </c>
      <c r="E44" s="28" t="s">
        <v>46</v>
      </c>
      <c r="F44" s="11"/>
      <c r="G44" s="57">
        <f>G45+G46</f>
        <v>85.9</v>
      </c>
      <c r="H44" s="58">
        <f>H45+H46</f>
        <v>85.9</v>
      </c>
      <c r="I44" s="80"/>
    </row>
    <row r="45" spans="1:9" ht="81" customHeight="1">
      <c r="A45" s="23" t="s">
        <v>33</v>
      </c>
      <c r="B45" s="7" t="s">
        <v>72</v>
      </c>
      <c r="C45" s="7" t="s">
        <v>16</v>
      </c>
      <c r="D45" s="7" t="s">
        <v>8</v>
      </c>
      <c r="E45" s="28" t="s">
        <v>46</v>
      </c>
      <c r="F45" s="11">
        <v>100</v>
      </c>
      <c r="G45" s="57">
        <v>79.7</v>
      </c>
      <c r="H45" s="58">
        <v>79.7</v>
      </c>
      <c r="I45" s="80"/>
    </row>
    <row r="46" spans="1:9" ht="31.5">
      <c r="A46" s="23" t="s">
        <v>69</v>
      </c>
      <c r="B46" s="7" t="s">
        <v>72</v>
      </c>
      <c r="C46" s="7" t="s">
        <v>16</v>
      </c>
      <c r="D46" s="7" t="s">
        <v>8</v>
      </c>
      <c r="E46" s="28" t="s">
        <v>46</v>
      </c>
      <c r="F46" s="11">
        <v>200</v>
      </c>
      <c r="G46" s="57">
        <v>6.2</v>
      </c>
      <c r="H46" s="58">
        <v>6.2</v>
      </c>
      <c r="I46" s="80"/>
    </row>
    <row r="47" spans="1:9" ht="31.5">
      <c r="A47" s="249" t="s">
        <v>110</v>
      </c>
      <c r="B47" s="250" t="s">
        <v>72</v>
      </c>
      <c r="C47" s="250" t="s">
        <v>8</v>
      </c>
      <c r="D47" s="250"/>
      <c r="E47" s="251"/>
      <c r="F47" s="252"/>
      <c r="G47" s="253">
        <f aca="true" t="shared" si="2" ref="G47:H50">G48</f>
        <v>0</v>
      </c>
      <c r="H47" s="254">
        <f t="shared" si="2"/>
        <v>132.9</v>
      </c>
      <c r="I47" s="80"/>
    </row>
    <row r="48" spans="1:9" ht="15.75">
      <c r="A48" s="189" t="s">
        <v>111</v>
      </c>
      <c r="B48" s="190" t="s">
        <v>72</v>
      </c>
      <c r="C48" s="190" t="s">
        <v>8</v>
      </c>
      <c r="D48" s="190" t="s">
        <v>112</v>
      </c>
      <c r="E48" s="191"/>
      <c r="F48" s="192"/>
      <c r="G48" s="193">
        <f t="shared" si="2"/>
        <v>0</v>
      </c>
      <c r="H48" s="255">
        <f t="shared" si="2"/>
        <v>132.9</v>
      </c>
      <c r="I48" s="80"/>
    </row>
    <row r="49" spans="1:9" ht="15.75">
      <c r="A49" s="195" t="s">
        <v>113</v>
      </c>
      <c r="B49" s="196" t="s">
        <v>72</v>
      </c>
      <c r="C49" s="183" t="s">
        <v>8</v>
      </c>
      <c r="D49" s="183" t="s">
        <v>112</v>
      </c>
      <c r="E49" s="184" t="s">
        <v>45</v>
      </c>
      <c r="F49" s="185"/>
      <c r="G49" s="186">
        <f t="shared" si="2"/>
        <v>0</v>
      </c>
      <c r="H49" s="204">
        <f t="shared" si="2"/>
        <v>132.9</v>
      </c>
      <c r="I49" s="80"/>
    </row>
    <row r="50" spans="1:9" ht="36" customHeight="1">
      <c r="A50" s="188" t="s">
        <v>114</v>
      </c>
      <c r="B50" s="183" t="s">
        <v>72</v>
      </c>
      <c r="C50" s="183" t="s">
        <v>8</v>
      </c>
      <c r="D50" s="183" t="s">
        <v>112</v>
      </c>
      <c r="E50" s="184" t="s">
        <v>115</v>
      </c>
      <c r="F50" s="185"/>
      <c r="G50" s="186">
        <f t="shared" si="2"/>
        <v>0</v>
      </c>
      <c r="H50" s="204">
        <f t="shared" si="2"/>
        <v>132.9</v>
      </c>
      <c r="I50" s="80"/>
    </row>
    <row r="51" spans="1:9" ht="31.5">
      <c r="A51" s="188" t="s">
        <v>109</v>
      </c>
      <c r="B51" s="183" t="s">
        <v>72</v>
      </c>
      <c r="C51" s="183" t="s">
        <v>8</v>
      </c>
      <c r="D51" s="183" t="s">
        <v>112</v>
      </c>
      <c r="E51" s="184" t="s">
        <v>115</v>
      </c>
      <c r="F51" s="185">
        <v>200</v>
      </c>
      <c r="G51" s="186">
        <v>0</v>
      </c>
      <c r="H51" s="204">
        <v>132.9</v>
      </c>
      <c r="I51" s="80"/>
    </row>
    <row r="52" spans="1:9" ht="24.75" customHeight="1">
      <c r="A52" s="25" t="s">
        <v>47</v>
      </c>
      <c r="B52" s="20" t="s">
        <v>72</v>
      </c>
      <c r="C52" s="20" t="s">
        <v>11</v>
      </c>
      <c r="D52" s="20"/>
      <c r="E52" s="29"/>
      <c r="F52" s="21"/>
      <c r="G52" s="72">
        <f>G53</f>
        <v>60.99999999999999</v>
      </c>
      <c r="H52" s="65">
        <f>H53+H61</f>
        <v>65.6</v>
      </c>
      <c r="I52" s="80"/>
    </row>
    <row r="53" spans="1:9" ht="15.75">
      <c r="A53" s="24" t="s">
        <v>48</v>
      </c>
      <c r="B53" s="4" t="s">
        <v>72</v>
      </c>
      <c r="C53" s="4" t="s">
        <v>11</v>
      </c>
      <c r="D53" s="4" t="s">
        <v>49</v>
      </c>
      <c r="E53" s="27"/>
      <c r="F53" s="5"/>
      <c r="G53" s="61">
        <f>G58</f>
        <v>60.99999999999999</v>
      </c>
      <c r="H53" s="62">
        <f>H58+H54</f>
        <v>39.49999999999999</v>
      </c>
      <c r="I53" s="80"/>
    </row>
    <row r="54" spans="1:9" ht="15.75">
      <c r="A54" s="205" t="s">
        <v>92</v>
      </c>
      <c r="B54" s="196" t="s">
        <v>72</v>
      </c>
      <c r="C54" s="196" t="s">
        <v>11</v>
      </c>
      <c r="D54" s="196" t="s">
        <v>49</v>
      </c>
      <c r="E54" s="197" t="s">
        <v>60</v>
      </c>
      <c r="F54" s="198"/>
      <c r="G54" s="199">
        <f aca="true" t="shared" si="3" ref="G54:H56">G55</f>
        <v>0</v>
      </c>
      <c r="H54" s="200">
        <f t="shared" si="3"/>
        <v>5</v>
      </c>
      <c r="I54" s="80"/>
    </row>
    <row r="55" spans="1:9" ht="47.25">
      <c r="A55" s="195" t="s">
        <v>93</v>
      </c>
      <c r="B55" s="196" t="s">
        <v>72</v>
      </c>
      <c r="C55" s="196" t="s">
        <v>11</v>
      </c>
      <c r="D55" s="196" t="s">
        <v>49</v>
      </c>
      <c r="E55" s="197" t="s">
        <v>94</v>
      </c>
      <c r="F55" s="198"/>
      <c r="G55" s="199">
        <f t="shared" si="3"/>
        <v>0</v>
      </c>
      <c r="H55" s="200">
        <f t="shared" si="3"/>
        <v>5</v>
      </c>
      <c r="I55" s="80"/>
    </row>
    <row r="56" spans="1:9" ht="63">
      <c r="A56" s="182" t="s">
        <v>19</v>
      </c>
      <c r="B56" s="183" t="s">
        <v>72</v>
      </c>
      <c r="C56" s="183" t="s">
        <v>11</v>
      </c>
      <c r="D56" s="183" t="s">
        <v>49</v>
      </c>
      <c r="E56" s="184" t="s">
        <v>95</v>
      </c>
      <c r="F56" s="185"/>
      <c r="G56" s="186">
        <f t="shared" si="3"/>
        <v>0</v>
      </c>
      <c r="H56" s="187">
        <f t="shared" si="3"/>
        <v>5</v>
      </c>
      <c r="I56" s="80"/>
    </row>
    <row r="57" spans="1:9" ht="31.5">
      <c r="A57" s="188" t="s">
        <v>69</v>
      </c>
      <c r="B57" s="183" t="s">
        <v>72</v>
      </c>
      <c r="C57" s="183" t="s">
        <v>11</v>
      </c>
      <c r="D57" s="183" t="s">
        <v>49</v>
      </c>
      <c r="E57" s="184" t="s">
        <v>95</v>
      </c>
      <c r="F57" s="183" t="s">
        <v>35</v>
      </c>
      <c r="G57" s="186">
        <v>0</v>
      </c>
      <c r="H57" s="187">
        <v>5</v>
      </c>
      <c r="I57" s="80"/>
    </row>
    <row r="58" spans="1:9" ht="15.75">
      <c r="A58" s="36" t="s">
        <v>51</v>
      </c>
      <c r="B58" s="37" t="s">
        <v>72</v>
      </c>
      <c r="C58" s="37" t="s">
        <v>11</v>
      </c>
      <c r="D58" s="37" t="s">
        <v>49</v>
      </c>
      <c r="E58" s="38" t="s">
        <v>45</v>
      </c>
      <c r="F58" s="9"/>
      <c r="G58" s="73">
        <f>G59</f>
        <v>60.99999999999999</v>
      </c>
      <c r="H58" s="66">
        <f>H59</f>
        <v>34.49999999999999</v>
      </c>
      <c r="I58" s="80"/>
    </row>
    <row r="59" spans="1:9" ht="65.25" customHeight="1">
      <c r="A59" s="23" t="s">
        <v>19</v>
      </c>
      <c r="B59" s="7" t="s">
        <v>72</v>
      </c>
      <c r="C59" s="7" t="s">
        <v>11</v>
      </c>
      <c r="D59" s="7" t="s">
        <v>49</v>
      </c>
      <c r="E59" s="28" t="s">
        <v>55</v>
      </c>
      <c r="F59" s="11"/>
      <c r="G59" s="57">
        <f>G60</f>
        <v>60.99999999999999</v>
      </c>
      <c r="H59" s="58">
        <f>H60</f>
        <v>34.49999999999999</v>
      </c>
      <c r="I59" s="80"/>
    </row>
    <row r="60" spans="1:9" ht="31.5">
      <c r="A60" s="23" t="s">
        <v>69</v>
      </c>
      <c r="B60" s="7" t="s">
        <v>72</v>
      </c>
      <c r="C60" s="7" t="s">
        <v>11</v>
      </c>
      <c r="D60" s="7" t="s">
        <v>49</v>
      </c>
      <c r="E60" s="28" t="s">
        <v>55</v>
      </c>
      <c r="F60" s="7" t="s">
        <v>35</v>
      </c>
      <c r="G60" s="57">
        <f>88.6-27.6</f>
        <v>60.99999999999999</v>
      </c>
      <c r="H60" s="58">
        <f>88.6-27.6-26.5</f>
        <v>34.49999999999999</v>
      </c>
      <c r="I60" s="80"/>
    </row>
    <row r="61" spans="1:9" ht="31.5">
      <c r="A61" s="189" t="s">
        <v>103</v>
      </c>
      <c r="B61" s="190" t="s">
        <v>72</v>
      </c>
      <c r="C61" s="190" t="s">
        <v>11</v>
      </c>
      <c r="D61" s="190" t="s">
        <v>96</v>
      </c>
      <c r="E61" s="191"/>
      <c r="F61" s="192"/>
      <c r="G61" s="193">
        <f>G62</f>
        <v>0</v>
      </c>
      <c r="H61" s="194">
        <f>H62+H66</f>
        <v>26.1</v>
      </c>
      <c r="I61" s="80"/>
    </row>
    <row r="62" spans="1:9" ht="15.75">
      <c r="A62" s="205" t="s">
        <v>92</v>
      </c>
      <c r="B62" s="196" t="s">
        <v>72</v>
      </c>
      <c r="C62" s="196" t="s">
        <v>11</v>
      </c>
      <c r="D62" s="196" t="s">
        <v>96</v>
      </c>
      <c r="E62" s="197" t="s">
        <v>60</v>
      </c>
      <c r="F62" s="198"/>
      <c r="G62" s="199">
        <v>0</v>
      </c>
      <c r="H62" s="200">
        <v>12</v>
      </c>
      <c r="I62" s="80"/>
    </row>
    <row r="63" spans="1:9" ht="31.5">
      <c r="A63" s="195" t="s">
        <v>97</v>
      </c>
      <c r="B63" s="196" t="s">
        <v>72</v>
      </c>
      <c r="C63" s="196" t="s">
        <v>11</v>
      </c>
      <c r="D63" s="196" t="s">
        <v>96</v>
      </c>
      <c r="E63" s="197" t="s">
        <v>98</v>
      </c>
      <c r="F63" s="198"/>
      <c r="G63" s="199">
        <v>0</v>
      </c>
      <c r="H63" s="200">
        <v>12</v>
      </c>
      <c r="I63" s="80"/>
    </row>
    <row r="64" spans="1:9" ht="31.5">
      <c r="A64" s="182" t="s">
        <v>99</v>
      </c>
      <c r="B64" s="183" t="s">
        <v>72</v>
      </c>
      <c r="C64" s="183" t="s">
        <v>11</v>
      </c>
      <c r="D64" s="183" t="s">
        <v>96</v>
      </c>
      <c r="E64" s="184" t="s">
        <v>100</v>
      </c>
      <c r="F64" s="185"/>
      <c r="G64" s="186">
        <v>0</v>
      </c>
      <c r="H64" s="187">
        <v>12</v>
      </c>
      <c r="I64" s="80"/>
    </row>
    <row r="65" spans="1:9" ht="31.5">
      <c r="A65" s="188" t="s">
        <v>69</v>
      </c>
      <c r="B65" s="183" t="s">
        <v>72</v>
      </c>
      <c r="C65" s="183" t="s">
        <v>11</v>
      </c>
      <c r="D65" s="183" t="s">
        <v>96</v>
      </c>
      <c r="E65" s="184" t="s">
        <v>100</v>
      </c>
      <c r="F65" s="183">
        <v>200</v>
      </c>
      <c r="G65" s="186">
        <v>0</v>
      </c>
      <c r="H65" s="187">
        <v>12</v>
      </c>
      <c r="I65" s="80"/>
    </row>
    <row r="66" spans="1:9" ht="15.75">
      <c r="A66" s="195" t="s">
        <v>51</v>
      </c>
      <c r="B66" s="196" t="s">
        <v>72</v>
      </c>
      <c r="C66" s="196" t="s">
        <v>11</v>
      </c>
      <c r="D66" s="196" t="s">
        <v>96</v>
      </c>
      <c r="E66" s="197" t="s">
        <v>45</v>
      </c>
      <c r="F66" s="183"/>
      <c r="G66" s="201">
        <f>G67</f>
        <v>0</v>
      </c>
      <c r="H66" s="202">
        <f>H67</f>
        <v>14.1</v>
      </c>
      <c r="I66" s="80"/>
    </row>
    <row r="67" spans="1:9" ht="31.5">
      <c r="A67" s="188" t="s">
        <v>99</v>
      </c>
      <c r="B67" s="183" t="s">
        <v>72</v>
      </c>
      <c r="C67" s="183" t="s">
        <v>11</v>
      </c>
      <c r="D67" s="183" t="s">
        <v>96</v>
      </c>
      <c r="E67" s="184" t="s">
        <v>101</v>
      </c>
      <c r="F67" s="183"/>
      <c r="G67" s="203">
        <f>G68</f>
        <v>0</v>
      </c>
      <c r="H67" s="204">
        <f>H68</f>
        <v>14.1</v>
      </c>
      <c r="I67" s="80"/>
    </row>
    <row r="68" spans="1:9" ht="31.5">
      <c r="A68" s="188" t="s">
        <v>102</v>
      </c>
      <c r="B68" s="183" t="s">
        <v>72</v>
      </c>
      <c r="C68" s="183" t="s">
        <v>11</v>
      </c>
      <c r="D68" s="183" t="s">
        <v>96</v>
      </c>
      <c r="E68" s="184" t="s">
        <v>101</v>
      </c>
      <c r="F68" s="183" t="s">
        <v>35</v>
      </c>
      <c r="G68" s="203">
        <v>0</v>
      </c>
      <c r="H68" s="204">
        <v>14.1</v>
      </c>
      <c r="I68" s="80"/>
    </row>
    <row r="69" spans="1:9" s="3" customFormat="1" ht="24" customHeight="1">
      <c r="A69" s="25" t="s">
        <v>14</v>
      </c>
      <c r="B69" s="20" t="s">
        <v>72</v>
      </c>
      <c r="C69" s="20" t="s">
        <v>15</v>
      </c>
      <c r="D69" s="20"/>
      <c r="E69" s="29"/>
      <c r="F69" s="21"/>
      <c r="G69" s="72">
        <f>G70</f>
        <v>244.2</v>
      </c>
      <c r="H69" s="65">
        <f>H70</f>
        <v>437.6</v>
      </c>
      <c r="I69" s="80"/>
    </row>
    <row r="70" spans="1:9" s="6" customFormat="1" ht="15.75">
      <c r="A70" s="24" t="s">
        <v>17</v>
      </c>
      <c r="B70" s="4" t="s">
        <v>72</v>
      </c>
      <c r="C70" s="4" t="s">
        <v>15</v>
      </c>
      <c r="D70" s="4" t="s">
        <v>8</v>
      </c>
      <c r="E70" s="27"/>
      <c r="F70" s="5"/>
      <c r="G70" s="61">
        <f>G71+G78</f>
        <v>244.2</v>
      </c>
      <c r="H70" s="62">
        <f>H71+H78+H74</f>
        <v>437.6</v>
      </c>
      <c r="I70" s="80"/>
    </row>
    <row r="71" spans="1:9" s="6" customFormat="1" ht="31.5">
      <c r="A71" s="39" t="s">
        <v>61</v>
      </c>
      <c r="B71" s="37" t="s">
        <v>72</v>
      </c>
      <c r="C71" s="37" t="s">
        <v>15</v>
      </c>
      <c r="D71" s="37" t="s">
        <v>8</v>
      </c>
      <c r="E71" s="38" t="s">
        <v>60</v>
      </c>
      <c r="F71" s="9"/>
      <c r="G71" s="73">
        <f>G72</f>
        <v>60</v>
      </c>
      <c r="H71" s="66">
        <f>H72</f>
        <v>0</v>
      </c>
      <c r="I71" s="80"/>
    </row>
    <row r="72" spans="1:9" s="6" customFormat="1" ht="15.75">
      <c r="A72" s="40" t="s">
        <v>62</v>
      </c>
      <c r="B72" s="7" t="s">
        <v>72</v>
      </c>
      <c r="C72" s="7" t="s">
        <v>15</v>
      </c>
      <c r="D72" s="7" t="s">
        <v>8</v>
      </c>
      <c r="E72" s="28" t="s">
        <v>59</v>
      </c>
      <c r="F72" s="11"/>
      <c r="G72" s="57">
        <f>G73</f>
        <v>60</v>
      </c>
      <c r="H72" s="58">
        <f>H73</f>
        <v>0</v>
      </c>
      <c r="I72" s="80"/>
    </row>
    <row r="73" spans="1:9" s="6" customFormat="1" ht="31.5">
      <c r="A73" s="23" t="s">
        <v>69</v>
      </c>
      <c r="B73" s="7" t="s">
        <v>72</v>
      </c>
      <c r="C73" s="7" t="s">
        <v>15</v>
      </c>
      <c r="D73" s="7" t="s">
        <v>8</v>
      </c>
      <c r="E73" s="28" t="s">
        <v>59</v>
      </c>
      <c r="F73" s="7" t="s">
        <v>35</v>
      </c>
      <c r="G73" s="57">
        <v>60</v>
      </c>
      <c r="H73" s="58">
        <v>0</v>
      </c>
      <c r="I73" s="80"/>
    </row>
    <row r="74" spans="1:9" s="6" customFormat="1" ht="15.75">
      <c r="A74" s="189" t="s">
        <v>92</v>
      </c>
      <c r="B74" s="190" t="s">
        <v>88</v>
      </c>
      <c r="C74" s="190" t="s">
        <v>15</v>
      </c>
      <c r="D74" s="190" t="s">
        <v>8</v>
      </c>
      <c r="E74" s="191" t="s">
        <v>60</v>
      </c>
      <c r="F74" s="192"/>
      <c r="G74" s="193">
        <v>0</v>
      </c>
      <c r="H74" s="194">
        <f>H75</f>
        <v>60</v>
      </c>
      <c r="I74" s="80"/>
    </row>
    <row r="75" spans="1:9" s="6" customFormat="1" ht="31.5">
      <c r="A75" s="195" t="s">
        <v>61</v>
      </c>
      <c r="B75" s="196" t="s">
        <v>88</v>
      </c>
      <c r="C75" s="196" t="s">
        <v>15</v>
      </c>
      <c r="D75" s="196" t="s">
        <v>8</v>
      </c>
      <c r="E75" s="197" t="s">
        <v>104</v>
      </c>
      <c r="F75" s="198"/>
      <c r="G75" s="199">
        <v>0</v>
      </c>
      <c r="H75" s="200">
        <f>H76</f>
        <v>60</v>
      </c>
      <c r="I75" s="80"/>
    </row>
    <row r="76" spans="1:9" s="6" customFormat="1" ht="15.75">
      <c r="A76" s="182" t="s">
        <v>62</v>
      </c>
      <c r="B76" s="183" t="s">
        <v>88</v>
      </c>
      <c r="C76" s="183" t="s">
        <v>15</v>
      </c>
      <c r="D76" s="183" t="s">
        <v>8</v>
      </c>
      <c r="E76" s="184" t="s">
        <v>105</v>
      </c>
      <c r="F76" s="185"/>
      <c r="G76" s="186">
        <v>0</v>
      </c>
      <c r="H76" s="187">
        <f>H77</f>
        <v>60</v>
      </c>
      <c r="I76" s="80"/>
    </row>
    <row r="77" spans="1:9" s="6" customFormat="1" ht="31.5">
      <c r="A77" s="188" t="s">
        <v>106</v>
      </c>
      <c r="B77" s="183" t="s">
        <v>88</v>
      </c>
      <c r="C77" s="183" t="s">
        <v>15</v>
      </c>
      <c r="D77" s="183" t="s">
        <v>8</v>
      </c>
      <c r="E77" s="184" t="s">
        <v>105</v>
      </c>
      <c r="F77" s="183" t="s">
        <v>35</v>
      </c>
      <c r="G77" s="186">
        <v>0</v>
      </c>
      <c r="H77" s="187">
        <v>60</v>
      </c>
      <c r="I77" s="80"/>
    </row>
    <row r="78" spans="1:9" s="6" customFormat="1" ht="15.75">
      <c r="A78" s="36" t="s">
        <v>51</v>
      </c>
      <c r="B78" s="37" t="s">
        <v>72</v>
      </c>
      <c r="C78" s="37" t="s">
        <v>15</v>
      </c>
      <c r="D78" s="37" t="s">
        <v>8</v>
      </c>
      <c r="E78" s="38" t="s">
        <v>45</v>
      </c>
      <c r="F78" s="9"/>
      <c r="G78" s="73">
        <f>G79+G81+G83</f>
        <v>184.2</v>
      </c>
      <c r="H78" s="66">
        <f>H79+H81+H83</f>
        <v>377.6</v>
      </c>
      <c r="I78" s="80"/>
    </row>
    <row r="79" spans="1:9" ht="15.75">
      <c r="A79" s="23" t="s">
        <v>18</v>
      </c>
      <c r="B79" s="7" t="s">
        <v>72</v>
      </c>
      <c r="C79" s="7" t="s">
        <v>15</v>
      </c>
      <c r="D79" s="7" t="s">
        <v>8</v>
      </c>
      <c r="E79" s="28" t="s">
        <v>56</v>
      </c>
      <c r="F79" s="11"/>
      <c r="G79" s="57">
        <f>G80</f>
        <v>151.2</v>
      </c>
      <c r="H79" s="58">
        <f>H80</f>
        <v>151.2</v>
      </c>
      <c r="I79" s="80"/>
    </row>
    <row r="80" spans="1:9" ht="31.5">
      <c r="A80" s="23" t="s">
        <v>69</v>
      </c>
      <c r="B80" s="7" t="s">
        <v>72</v>
      </c>
      <c r="C80" s="7" t="s">
        <v>15</v>
      </c>
      <c r="D80" s="7" t="s">
        <v>8</v>
      </c>
      <c r="E80" s="28" t="s">
        <v>56</v>
      </c>
      <c r="F80" s="11">
        <v>200</v>
      </c>
      <c r="G80" s="57">
        <v>151.2</v>
      </c>
      <c r="H80" s="58">
        <v>151.2</v>
      </c>
      <c r="I80" s="80"/>
    </row>
    <row r="81" spans="1:9" ht="15.75">
      <c r="A81" s="23" t="s">
        <v>20</v>
      </c>
      <c r="B81" s="7" t="s">
        <v>72</v>
      </c>
      <c r="C81" s="7" t="s">
        <v>15</v>
      </c>
      <c r="D81" s="7" t="s">
        <v>8</v>
      </c>
      <c r="E81" s="28" t="s">
        <v>57</v>
      </c>
      <c r="F81" s="11"/>
      <c r="G81" s="57">
        <f>G82</f>
        <v>0</v>
      </c>
      <c r="H81" s="58">
        <f>H82</f>
        <v>54</v>
      </c>
      <c r="I81" s="80"/>
    </row>
    <row r="82" spans="1:9" ht="31.5">
      <c r="A82" s="23" t="s">
        <v>69</v>
      </c>
      <c r="B82" s="7" t="s">
        <v>72</v>
      </c>
      <c r="C82" s="7" t="s">
        <v>15</v>
      </c>
      <c r="D82" s="7" t="s">
        <v>8</v>
      </c>
      <c r="E82" s="28" t="s">
        <v>57</v>
      </c>
      <c r="F82" s="7" t="s">
        <v>35</v>
      </c>
      <c r="G82" s="57">
        <v>0</v>
      </c>
      <c r="H82" s="58">
        <f>10.8+43.2</f>
        <v>54</v>
      </c>
      <c r="I82" s="80"/>
    </row>
    <row r="83" spans="1:9" ht="31.5">
      <c r="A83" s="23" t="s">
        <v>21</v>
      </c>
      <c r="B83" s="7" t="s">
        <v>72</v>
      </c>
      <c r="C83" s="7" t="s">
        <v>15</v>
      </c>
      <c r="D83" s="7" t="s">
        <v>8</v>
      </c>
      <c r="E83" s="28" t="s">
        <v>58</v>
      </c>
      <c r="F83" s="11"/>
      <c r="G83" s="57">
        <f>G84</f>
        <v>33</v>
      </c>
      <c r="H83" s="58">
        <f>H84</f>
        <v>172.4</v>
      </c>
      <c r="I83" s="80"/>
    </row>
    <row r="84" spans="1:9" ht="32.25" thickBot="1">
      <c r="A84" s="53" t="s">
        <v>69</v>
      </c>
      <c r="B84" s="54" t="s">
        <v>72</v>
      </c>
      <c r="C84" s="54" t="s">
        <v>15</v>
      </c>
      <c r="D84" s="54" t="s">
        <v>8</v>
      </c>
      <c r="E84" s="55" t="s">
        <v>58</v>
      </c>
      <c r="F84" s="54" t="s">
        <v>35</v>
      </c>
      <c r="G84" s="76">
        <v>33</v>
      </c>
      <c r="H84" s="69">
        <f>33-10.6+13.5+16.5+120</f>
        <v>172.4</v>
      </c>
      <c r="I84" s="80"/>
    </row>
    <row r="85" spans="1:9" ht="63.75" hidden="1" thickBot="1">
      <c r="A85" s="44" t="s">
        <v>42</v>
      </c>
      <c r="B85" s="45"/>
      <c r="C85" s="26" t="s">
        <v>36</v>
      </c>
      <c r="D85" s="26"/>
      <c r="E85" s="46"/>
      <c r="F85" s="47"/>
      <c r="G85" s="77">
        <f aca="true" t="shared" si="4" ref="G85:H88">G86</f>
        <v>0</v>
      </c>
      <c r="H85" s="70">
        <f t="shared" si="4"/>
        <v>0</v>
      </c>
      <c r="I85" s="80"/>
    </row>
    <row r="86" spans="1:9" ht="32.25" hidden="1" thickBot="1">
      <c r="A86" s="23" t="s">
        <v>39</v>
      </c>
      <c r="B86" s="34"/>
      <c r="C86" s="7" t="s">
        <v>36</v>
      </c>
      <c r="D86" s="7" t="s">
        <v>8</v>
      </c>
      <c r="E86" s="28"/>
      <c r="F86" s="7"/>
      <c r="G86" s="57">
        <f t="shared" si="4"/>
        <v>0</v>
      </c>
      <c r="H86" s="58">
        <f t="shared" si="4"/>
        <v>0</v>
      </c>
      <c r="I86" s="80"/>
    </row>
    <row r="87" spans="1:9" ht="16.5" hidden="1" thickBot="1">
      <c r="A87" s="23" t="s">
        <v>40</v>
      </c>
      <c r="B87" s="34"/>
      <c r="C87" s="7" t="s">
        <v>36</v>
      </c>
      <c r="D87" s="7" t="s">
        <v>8</v>
      </c>
      <c r="E87" s="28" t="s">
        <v>37</v>
      </c>
      <c r="F87" s="11"/>
      <c r="G87" s="57">
        <f t="shared" si="4"/>
        <v>0</v>
      </c>
      <c r="H87" s="58">
        <f t="shared" si="4"/>
        <v>0</v>
      </c>
      <c r="I87" s="80"/>
    </row>
    <row r="88" spans="1:9" ht="79.5" hidden="1" thickBot="1">
      <c r="A88" s="23" t="s">
        <v>41</v>
      </c>
      <c r="B88" s="34"/>
      <c r="C88" s="7" t="s">
        <v>36</v>
      </c>
      <c r="D88" s="7" t="s">
        <v>8</v>
      </c>
      <c r="E88" s="28" t="s">
        <v>38</v>
      </c>
      <c r="F88" s="7"/>
      <c r="G88" s="57">
        <f t="shared" si="4"/>
        <v>0</v>
      </c>
      <c r="H88" s="58">
        <f t="shared" si="4"/>
        <v>0</v>
      </c>
      <c r="I88" s="80"/>
    </row>
    <row r="89" spans="1:9" ht="16.5" hidden="1" thickBot="1">
      <c r="A89" s="23" t="s">
        <v>40</v>
      </c>
      <c r="B89" s="34"/>
      <c r="C89" s="7" t="s">
        <v>36</v>
      </c>
      <c r="D89" s="7" t="s">
        <v>8</v>
      </c>
      <c r="E89" s="28" t="s">
        <v>38</v>
      </c>
      <c r="F89" s="7" t="s">
        <v>23</v>
      </c>
      <c r="G89" s="57"/>
      <c r="H89" s="58"/>
      <c r="I89" s="80"/>
    </row>
    <row r="90" spans="1:9" ht="22.5" customHeight="1" thickBot="1">
      <c r="A90" s="30" t="s">
        <v>32</v>
      </c>
      <c r="B90" s="35"/>
      <c r="C90" s="31"/>
      <c r="D90" s="31"/>
      <c r="E90" s="31"/>
      <c r="F90" s="31"/>
      <c r="G90" s="78">
        <f>G14+G20</f>
        <v>1489.4</v>
      </c>
      <c r="H90" s="71">
        <f>H14+H20</f>
        <v>2004.2000000000003</v>
      </c>
      <c r="I90" s="80"/>
    </row>
    <row r="92" spans="7:8" ht="15.75">
      <c r="G92" s="12"/>
      <c r="H92" s="181"/>
    </row>
    <row r="95" spans="11:14" ht="15.75">
      <c r="K95"/>
      <c r="L95"/>
      <c r="M95"/>
      <c r="N95"/>
    </row>
    <row r="96" spans="11:14" ht="15.75">
      <c r="K96"/>
      <c r="L96" s="174"/>
      <c r="M96"/>
      <c r="N96"/>
    </row>
    <row r="97" spans="11:14" ht="15.75">
      <c r="K97"/>
      <c r="L97"/>
      <c r="M97"/>
      <c r="N97"/>
    </row>
    <row r="98" spans="11:14" ht="15.75">
      <c r="K98"/>
      <c r="L98" s="256"/>
      <c r="M98"/>
      <c r="N98"/>
    </row>
    <row r="99" spans="11:14" ht="15.75">
      <c r="K99"/>
      <c r="L99" s="256"/>
      <c r="M99"/>
      <c r="N99"/>
    </row>
    <row r="100" spans="11:14" ht="15.75">
      <c r="K100"/>
      <c r="L100" s="256"/>
      <c r="M100"/>
      <c r="N100"/>
    </row>
    <row r="101" spans="11:14" ht="15.75">
      <c r="K101"/>
      <c r="L101" s="256"/>
      <c r="M101"/>
      <c r="N101"/>
    </row>
    <row r="102" spans="11:14" ht="15.75">
      <c r="K102"/>
      <c r="L102" s="256"/>
      <c r="M102"/>
      <c r="N102"/>
    </row>
    <row r="103" spans="11:14" ht="15.75">
      <c r="K103"/>
      <c r="L103" s="175"/>
      <c r="M103"/>
      <c r="N103"/>
    </row>
    <row r="104" spans="11:14" ht="15.75">
      <c r="K104"/>
      <c r="L104" s="175"/>
      <c r="M104"/>
      <c r="N104"/>
    </row>
    <row r="105" spans="11:14" ht="15.75">
      <c r="K105"/>
      <c r="L105"/>
      <c r="M105"/>
      <c r="N105"/>
    </row>
    <row r="106" spans="11:14" ht="15.75">
      <c r="K106"/>
      <c r="L106"/>
      <c r="M106"/>
      <c r="N106"/>
    </row>
    <row r="107" spans="11:14" ht="15.75">
      <c r="K107"/>
      <c r="L107" s="176"/>
      <c r="M107"/>
      <c r="N107"/>
    </row>
    <row r="108" spans="11:14" ht="15.75">
      <c r="K108"/>
      <c r="L108"/>
      <c r="M108"/>
      <c r="N108"/>
    </row>
    <row r="109" spans="11:14" ht="15.75">
      <c r="K109"/>
      <c r="L109" s="256"/>
      <c r="M109"/>
      <c r="N109"/>
    </row>
    <row r="110" spans="11:14" ht="15.75">
      <c r="K110"/>
      <c r="L110" s="257"/>
      <c r="M110"/>
      <c r="N110"/>
    </row>
    <row r="111" spans="11:14" ht="15.75">
      <c r="K111"/>
      <c r="L111" s="257"/>
      <c r="M111"/>
      <c r="N111"/>
    </row>
    <row r="112" spans="11:14" ht="15.75">
      <c r="K112"/>
      <c r="L112" s="257"/>
      <c r="M112"/>
      <c r="N112"/>
    </row>
    <row r="113" spans="11:14" ht="15.75">
      <c r="K113"/>
      <c r="L113" s="175"/>
      <c r="M113" s="177"/>
      <c r="N113"/>
    </row>
    <row r="114" spans="11:14" ht="15.75">
      <c r="K114"/>
      <c r="L114" s="175"/>
      <c r="M114"/>
      <c r="N114"/>
    </row>
    <row r="115" spans="11:14" ht="15.75">
      <c r="K115"/>
      <c r="L115" s="175"/>
      <c r="M115"/>
      <c r="N115"/>
    </row>
    <row r="116" spans="11:14" ht="15.75">
      <c r="K116"/>
      <c r="L116" s="175"/>
      <c r="M116"/>
      <c r="N116"/>
    </row>
    <row r="117" spans="11:14" ht="15.75">
      <c r="K117"/>
      <c r="L117"/>
      <c r="M117"/>
      <c r="N117"/>
    </row>
    <row r="118" spans="11:14" ht="15.75">
      <c r="K118"/>
      <c r="L118"/>
      <c r="M118"/>
      <c r="N118"/>
    </row>
    <row r="119" spans="11:14" ht="15.75">
      <c r="K119"/>
      <c r="L119" s="178"/>
      <c r="M119"/>
      <c r="N119"/>
    </row>
    <row r="120" spans="11:14" ht="15.75">
      <c r="K120"/>
      <c r="L120"/>
      <c r="M120"/>
      <c r="N120"/>
    </row>
    <row r="121" spans="11:16" ht="15.75">
      <c r="K121" s="177"/>
      <c r="L121" s="256"/>
      <c r="M121"/>
      <c r="N121"/>
      <c r="P121" s="258"/>
    </row>
    <row r="122" spans="11:16" ht="15.75">
      <c r="K122" s="177"/>
      <c r="L122" s="256"/>
      <c r="M122"/>
      <c r="N122"/>
      <c r="P122" s="258"/>
    </row>
    <row r="123" spans="11:16" ht="15.75">
      <c r="K123"/>
      <c r="L123" s="175"/>
      <c r="M123"/>
      <c r="N123"/>
      <c r="P123" s="258"/>
    </row>
    <row r="124" spans="11:14" ht="15.75">
      <c r="K124"/>
      <c r="L124" s="175"/>
      <c r="M124"/>
      <c r="N124"/>
    </row>
    <row r="125" spans="11:14" ht="15.75">
      <c r="K125"/>
      <c r="L125"/>
      <c r="M125"/>
      <c r="N125"/>
    </row>
    <row r="126" spans="11:14" ht="15.75">
      <c r="K126"/>
      <c r="L126"/>
      <c r="M126"/>
      <c r="N126"/>
    </row>
    <row r="127" spans="11:14" ht="15.75">
      <c r="K127"/>
      <c r="L127" s="179"/>
      <c r="M127" s="179"/>
      <c r="N127"/>
    </row>
    <row r="128" spans="11:14" ht="15.75">
      <c r="K128" s="180"/>
      <c r="L128" s="175"/>
      <c r="M128" s="177"/>
      <c r="N128"/>
    </row>
    <row r="129" spans="11:14" ht="15.75">
      <c r="K129" s="180"/>
      <c r="L129" s="175"/>
      <c r="M129" s="177"/>
      <c r="N129"/>
    </row>
    <row r="130" spans="11:14" ht="15.75">
      <c r="K130" s="180"/>
      <c r="L130" s="175"/>
      <c r="M130"/>
      <c r="N130"/>
    </row>
    <row r="131" spans="11:14" ht="15.75">
      <c r="K131" s="180"/>
      <c r="L131" s="175"/>
      <c r="M131"/>
      <c r="N131"/>
    </row>
    <row r="132" spans="11:14" ht="15.75">
      <c r="K132" s="180"/>
      <c r="L132" s="175"/>
      <c r="M132"/>
      <c r="N132"/>
    </row>
  </sheetData>
  <sheetProtection/>
  <mergeCells count="11">
    <mergeCell ref="F12:F13"/>
    <mergeCell ref="A11:F11"/>
    <mergeCell ref="B12:B13"/>
    <mergeCell ref="A7:H7"/>
    <mergeCell ref="A8:H8"/>
    <mergeCell ref="A9:H9"/>
    <mergeCell ref="G12:H12"/>
    <mergeCell ref="A12:A13"/>
    <mergeCell ref="C12:C13"/>
    <mergeCell ref="D12:D13"/>
    <mergeCell ref="E12:E13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62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84"/>
  <sheetViews>
    <sheetView tabSelected="1" view="pageBreakPreview" zoomScale="68" zoomScaleNormal="80" zoomScaleSheetLayoutView="68" workbookViewId="0" topLeftCell="A1">
      <selection activeCell="L7" sqref="L7:N76"/>
    </sheetView>
  </sheetViews>
  <sheetFormatPr defaultColWidth="9.140625" defaultRowHeight="12.75"/>
  <cols>
    <col min="1" max="1" width="47.421875" style="85" customWidth="1"/>
    <col min="2" max="2" width="7.421875" style="85" customWidth="1"/>
    <col min="3" max="3" width="9.140625" style="85" customWidth="1"/>
    <col min="4" max="4" width="9.00390625" style="85" bestFit="1" customWidth="1"/>
    <col min="5" max="5" width="18.140625" style="85" customWidth="1"/>
    <col min="6" max="6" width="7.57421875" style="85" customWidth="1"/>
    <col min="7" max="7" width="14.7109375" style="85" customWidth="1"/>
    <col min="8" max="8" width="13.8515625" style="85" customWidth="1"/>
    <col min="9" max="9" width="16.7109375" style="85" customWidth="1"/>
    <col min="10" max="10" width="16.00390625" style="85" customWidth="1"/>
    <col min="11" max="16384" width="9.140625" style="85" customWidth="1"/>
  </cols>
  <sheetData>
    <row r="1" spans="1:10" ht="15.75">
      <c r="A1" s="83"/>
      <c r="B1" s="83"/>
      <c r="C1" s="83"/>
      <c r="D1" s="84" t="s">
        <v>25</v>
      </c>
      <c r="J1" s="84" t="s">
        <v>77</v>
      </c>
    </row>
    <row r="2" spans="1:10" s="87" customFormat="1" ht="15.75" customHeight="1">
      <c r="A2" s="86"/>
      <c r="B2" s="86"/>
      <c r="C2" s="86"/>
      <c r="D2" s="86"/>
      <c r="F2" s="86"/>
      <c r="G2" s="88"/>
      <c r="H2" s="86"/>
      <c r="I2" s="86"/>
      <c r="J2" s="86"/>
    </row>
    <row r="3" spans="1:10" ht="16.5">
      <c r="A3" s="267" t="s">
        <v>44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6.5">
      <c r="A4" s="267" t="s">
        <v>66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ht="16.5">
      <c r="A5" s="267" t="s">
        <v>78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8" ht="16.5">
      <c r="A6" s="89"/>
      <c r="B6" s="89"/>
      <c r="C6" s="89"/>
      <c r="D6" s="89"/>
      <c r="E6" s="89"/>
      <c r="F6" s="89"/>
      <c r="G6" s="89"/>
      <c r="H6" s="89"/>
    </row>
    <row r="7" spans="1:10" ht="16.5" thickBot="1">
      <c r="A7" s="270"/>
      <c r="B7" s="270"/>
      <c r="C7" s="270"/>
      <c r="D7" s="270"/>
      <c r="E7" s="270"/>
      <c r="F7" s="270"/>
      <c r="H7" s="84"/>
      <c r="J7" s="84" t="s">
        <v>0</v>
      </c>
    </row>
    <row r="8" spans="1:10" ht="15.75">
      <c r="A8" s="271" t="s">
        <v>1</v>
      </c>
      <c r="B8" s="273" t="s">
        <v>43</v>
      </c>
      <c r="C8" s="273" t="s">
        <v>2</v>
      </c>
      <c r="D8" s="273" t="s">
        <v>3</v>
      </c>
      <c r="E8" s="273" t="s">
        <v>4</v>
      </c>
      <c r="F8" s="273" t="s">
        <v>5</v>
      </c>
      <c r="G8" s="268" t="s">
        <v>24</v>
      </c>
      <c r="H8" s="269"/>
      <c r="I8" s="275" t="s">
        <v>24</v>
      </c>
      <c r="J8" s="276"/>
    </row>
    <row r="9" spans="1:10" ht="15.75">
      <c r="A9" s="272"/>
      <c r="B9" s="274"/>
      <c r="C9" s="274"/>
      <c r="D9" s="274"/>
      <c r="E9" s="274"/>
      <c r="F9" s="274"/>
      <c r="G9" s="277" t="s">
        <v>73</v>
      </c>
      <c r="H9" s="278"/>
      <c r="I9" s="279" t="s">
        <v>74</v>
      </c>
      <c r="J9" s="280"/>
    </row>
    <row r="10" spans="1:10" ht="16.5" thickBot="1">
      <c r="A10" s="272"/>
      <c r="B10" s="274"/>
      <c r="C10" s="274"/>
      <c r="D10" s="274"/>
      <c r="E10" s="274"/>
      <c r="F10" s="274"/>
      <c r="G10" s="90" t="s">
        <v>79</v>
      </c>
      <c r="H10" s="90" t="s">
        <v>80</v>
      </c>
      <c r="I10" s="206" t="s">
        <v>79</v>
      </c>
      <c r="J10" s="91" t="s">
        <v>80</v>
      </c>
    </row>
    <row r="11" spans="1:13" ht="47.25">
      <c r="A11" s="92" t="s">
        <v>67</v>
      </c>
      <c r="B11" s="93">
        <v>847</v>
      </c>
      <c r="C11" s="94"/>
      <c r="D11" s="94"/>
      <c r="E11" s="95"/>
      <c r="F11" s="94"/>
      <c r="G11" s="96">
        <f aca="true" t="shared" si="0" ref="G11:J15">G12</f>
        <v>424.4</v>
      </c>
      <c r="H11" s="168">
        <f t="shared" si="0"/>
        <v>424.4</v>
      </c>
      <c r="I11" s="207">
        <f t="shared" si="0"/>
        <v>424.4</v>
      </c>
      <c r="J11" s="97">
        <f t="shared" si="0"/>
        <v>424.4</v>
      </c>
      <c r="L11" s="240"/>
      <c r="M11" s="240"/>
    </row>
    <row r="12" spans="1:13" s="104" customFormat="1" ht="15.75">
      <c r="A12" s="98" t="s">
        <v>6</v>
      </c>
      <c r="B12" s="99" t="s">
        <v>71</v>
      </c>
      <c r="C12" s="99" t="s">
        <v>7</v>
      </c>
      <c r="D12" s="99"/>
      <c r="E12" s="100"/>
      <c r="F12" s="101"/>
      <c r="G12" s="102">
        <f t="shared" si="0"/>
        <v>424.4</v>
      </c>
      <c r="H12" s="218">
        <f t="shared" si="0"/>
        <v>424.4</v>
      </c>
      <c r="I12" s="208">
        <f t="shared" si="0"/>
        <v>424.4</v>
      </c>
      <c r="J12" s="103">
        <f t="shared" si="0"/>
        <v>424.4</v>
      </c>
      <c r="L12" s="240"/>
      <c r="M12" s="240"/>
    </row>
    <row r="13" spans="1:13" s="112" customFormat="1" ht="53.25" customHeight="1">
      <c r="A13" s="105" t="s">
        <v>27</v>
      </c>
      <c r="B13" s="106" t="s">
        <v>71</v>
      </c>
      <c r="C13" s="107" t="s">
        <v>7</v>
      </c>
      <c r="D13" s="107" t="s">
        <v>16</v>
      </c>
      <c r="E13" s="108"/>
      <c r="F13" s="109"/>
      <c r="G13" s="110">
        <f t="shared" si="0"/>
        <v>424.4</v>
      </c>
      <c r="H13" s="171">
        <f t="shared" si="0"/>
        <v>424.4</v>
      </c>
      <c r="I13" s="209">
        <f t="shared" si="0"/>
        <v>424.4</v>
      </c>
      <c r="J13" s="111">
        <f t="shared" si="0"/>
        <v>424.4</v>
      </c>
      <c r="L13" s="240"/>
      <c r="M13" s="240"/>
    </row>
    <row r="14" spans="1:13" s="119" customFormat="1" ht="15.75">
      <c r="A14" s="113" t="s">
        <v>51</v>
      </c>
      <c r="B14" s="114" t="s">
        <v>71</v>
      </c>
      <c r="C14" s="114" t="s">
        <v>7</v>
      </c>
      <c r="D14" s="114" t="s">
        <v>16</v>
      </c>
      <c r="E14" s="115" t="s">
        <v>45</v>
      </c>
      <c r="F14" s="116"/>
      <c r="G14" s="117">
        <f t="shared" si="0"/>
        <v>424.4</v>
      </c>
      <c r="H14" s="219">
        <f t="shared" si="0"/>
        <v>424.4</v>
      </c>
      <c r="I14" s="210">
        <f t="shared" si="0"/>
        <v>424.4</v>
      </c>
      <c r="J14" s="118">
        <f t="shared" si="0"/>
        <v>424.4</v>
      </c>
      <c r="L14" s="240"/>
      <c r="M14" s="240"/>
    </row>
    <row r="15" spans="1:13" ht="15.75">
      <c r="A15" s="120" t="s">
        <v>28</v>
      </c>
      <c r="B15" s="106" t="s">
        <v>71</v>
      </c>
      <c r="C15" s="106" t="s">
        <v>7</v>
      </c>
      <c r="D15" s="106" t="s">
        <v>16</v>
      </c>
      <c r="E15" s="121" t="s">
        <v>52</v>
      </c>
      <c r="F15" s="122"/>
      <c r="G15" s="123">
        <f t="shared" si="0"/>
        <v>424.4</v>
      </c>
      <c r="H15" s="125">
        <f t="shared" si="0"/>
        <v>424.4</v>
      </c>
      <c r="I15" s="211">
        <f t="shared" si="0"/>
        <v>424.4</v>
      </c>
      <c r="J15" s="124">
        <f t="shared" si="0"/>
        <v>424.4</v>
      </c>
      <c r="L15" s="240"/>
      <c r="M15" s="240"/>
    </row>
    <row r="16" spans="1:13" ht="94.5">
      <c r="A16" s="120" t="s">
        <v>33</v>
      </c>
      <c r="B16" s="106" t="s">
        <v>71</v>
      </c>
      <c r="C16" s="106" t="s">
        <v>7</v>
      </c>
      <c r="D16" s="106" t="s">
        <v>16</v>
      </c>
      <c r="E16" s="121" t="s">
        <v>52</v>
      </c>
      <c r="F16" s="122">
        <v>100</v>
      </c>
      <c r="G16" s="125">
        <v>424.4</v>
      </c>
      <c r="H16" s="212">
        <v>424.4</v>
      </c>
      <c r="I16" s="212">
        <v>424.4</v>
      </c>
      <c r="J16" s="126">
        <v>424.4</v>
      </c>
      <c r="L16" s="240"/>
      <c r="M16" s="240"/>
    </row>
    <row r="17" spans="1:13" ht="63">
      <c r="A17" s="127" t="s">
        <v>68</v>
      </c>
      <c r="B17" s="99" t="s">
        <v>72</v>
      </c>
      <c r="C17" s="128"/>
      <c r="D17" s="99"/>
      <c r="E17" s="99"/>
      <c r="F17" s="99"/>
      <c r="G17" s="102">
        <f>G18+G34+G54+G40</f>
        <v>1043.9</v>
      </c>
      <c r="H17" s="218">
        <f>H18+H34+H54+H40</f>
        <v>1025</v>
      </c>
      <c r="I17" s="208">
        <f>I18+I34+I54+I40</f>
        <v>1043.88</v>
      </c>
      <c r="J17" s="103">
        <f>J18+J34+J54+J40</f>
        <v>1025</v>
      </c>
      <c r="L17" s="240"/>
      <c r="M17" s="240"/>
    </row>
    <row r="18" spans="1:13" ht="15.75">
      <c r="A18" s="98" t="s">
        <v>6</v>
      </c>
      <c r="B18" s="99" t="s">
        <v>72</v>
      </c>
      <c r="C18" s="99" t="s">
        <v>7</v>
      </c>
      <c r="D18" s="99"/>
      <c r="E18" s="99"/>
      <c r="F18" s="99"/>
      <c r="G18" s="129">
        <f>G19+G25</f>
        <v>646.7</v>
      </c>
      <c r="H18" s="220">
        <f>H19+H25</f>
        <v>646.8000000000001</v>
      </c>
      <c r="I18" s="213">
        <f>I19+I25</f>
        <v>646.6800000000001</v>
      </c>
      <c r="J18" s="130">
        <f>J19+J25</f>
        <v>646.8</v>
      </c>
      <c r="L18" s="240"/>
      <c r="M18" s="240"/>
    </row>
    <row r="19" spans="1:13" s="112" customFormat="1" ht="80.25" customHeight="1">
      <c r="A19" s="105" t="s">
        <v>10</v>
      </c>
      <c r="B19" s="107" t="s">
        <v>72</v>
      </c>
      <c r="C19" s="107" t="s">
        <v>7</v>
      </c>
      <c r="D19" s="107" t="s">
        <v>11</v>
      </c>
      <c r="E19" s="108"/>
      <c r="F19" s="109"/>
      <c r="G19" s="110">
        <f aca="true" t="shared" si="1" ref="G19:J20">G20</f>
        <v>629.6</v>
      </c>
      <c r="H19" s="171">
        <f t="shared" si="1"/>
        <v>629.8000000000001</v>
      </c>
      <c r="I19" s="209">
        <f t="shared" si="1"/>
        <v>628.6</v>
      </c>
      <c r="J19" s="111">
        <f t="shared" si="1"/>
        <v>628.9</v>
      </c>
      <c r="L19" s="240"/>
      <c r="M19" s="240"/>
    </row>
    <row r="20" spans="1:13" s="119" customFormat="1" ht="15.75">
      <c r="A20" s="113" t="s">
        <v>51</v>
      </c>
      <c r="B20" s="114" t="s">
        <v>72</v>
      </c>
      <c r="C20" s="114" t="s">
        <v>7</v>
      </c>
      <c r="D20" s="114" t="s">
        <v>11</v>
      </c>
      <c r="E20" s="115" t="s">
        <v>45</v>
      </c>
      <c r="F20" s="116"/>
      <c r="G20" s="117">
        <f t="shared" si="1"/>
        <v>629.6</v>
      </c>
      <c r="H20" s="219">
        <f t="shared" si="1"/>
        <v>629.8000000000001</v>
      </c>
      <c r="I20" s="210">
        <f t="shared" si="1"/>
        <v>628.6</v>
      </c>
      <c r="J20" s="118">
        <f t="shared" si="1"/>
        <v>628.9</v>
      </c>
      <c r="L20" s="240"/>
      <c r="M20" s="240"/>
    </row>
    <row r="21" spans="1:13" ht="15.75">
      <c r="A21" s="120" t="s">
        <v>9</v>
      </c>
      <c r="B21" s="106" t="s">
        <v>72</v>
      </c>
      <c r="C21" s="106" t="s">
        <v>7</v>
      </c>
      <c r="D21" s="106" t="s">
        <v>11</v>
      </c>
      <c r="E21" s="121" t="s">
        <v>53</v>
      </c>
      <c r="F21" s="122"/>
      <c r="G21" s="123">
        <f>G22+G23+G24</f>
        <v>629.6</v>
      </c>
      <c r="H21" s="125">
        <f>H22+H23+H24</f>
        <v>629.8000000000001</v>
      </c>
      <c r="I21" s="211">
        <f>I22+I23+I24</f>
        <v>628.6</v>
      </c>
      <c r="J21" s="124">
        <f>J22+J23+J24</f>
        <v>628.9</v>
      </c>
      <c r="L21" s="240"/>
      <c r="M21" s="240"/>
    </row>
    <row r="22" spans="1:13" ht="94.5">
      <c r="A22" s="120" t="s">
        <v>33</v>
      </c>
      <c r="B22" s="106" t="s">
        <v>72</v>
      </c>
      <c r="C22" s="106" t="s">
        <v>7</v>
      </c>
      <c r="D22" s="106" t="s">
        <v>11</v>
      </c>
      <c r="E22" s="121" t="s">
        <v>53</v>
      </c>
      <c r="F22" s="122">
        <v>100</v>
      </c>
      <c r="G22" s="125">
        <v>301.6</v>
      </c>
      <c r="H22" s="212">
        <v>301.6</v>
      </c>
      <c r="I22" s="212">
        <v>301.6</v>
      </c>
      <c r="J22" s="126">
        <v>301.6</v>
      </c>
      <c r="L22" s="240"/>
      <c r="M22" s="240"/>
    </row>
    <row r="23" spans="1:13" ht="47.25">
      <c r="A23" s="120" t="s">
        <v>69</v>
      </c>
      <c r="B23" s="106" t="s">
        <v>72</v>
      </c>
      <c r="C23" s="106" t="s">
        <v>7</v>
      </c>
      <c r="D23" s="106" t="s">
        <v>11</v>
      </c>
      <c r="E23" s="121" t="s">
        <v>53</v>
      </c>
      <c r="F23" s="122">
        <v>200</v>
      </c>
      <c r="G23" s="125">
        <f>ROUND(330.4*97.5%,1)</f>
        <v>322.1</v>
      </c>
      <c r="H23" s="212">
        <f>ROUND(339.3*95%,1)</f>
        <v>322.3</v>
      </c>
      <c r="I23" s="212">
        <f>ROUND((330.4-1)*97.5%,1)-0.1</f>
        <v>321.09999999999997</v>
      </c>
      <c r="J23" s="126">
        <f>ROUND((339.3-1)*95%,1)</f>
        <v>321.4</v>
      </c>
      <c r="L23" s="240"/>
      <c r="M23" s="240"/>
    </row>
    <row r="24" spans="1:13" ht="15.75">
      <c r="A24" s="120" t="s">
        <v>34</v>
      </c>
      <c r="B24" s="106" t="s">
        <v>72</v>
      </c>
      <c r="C24" s="106" t="s">
        <v>7</v>
      </c>
      <c r="D24" s="106" t="s">
        <v>11</v>
      </c>
      <c r="E24" s="121" t="s">
        <v>53</v>
      </c>
      <c r="F24" s="131">
        <v>800</v>
      </c>
      <c r="G24" s="125">
        <v>5.9</v>
      </c>
      <c r="H24" s="212">
        <v>5.9</v>
      </c>
      <c r="I24" s="212">
        <v>5.9</v>
      </c>
      <c r="J24" s="126">
        <v>5.9</v>
      </c>
      <c r="L24" s="240"/>
      <c r="M24" s="240"/>
    </row>
    <row r="25" spans="1:13" ht="15.75">
      <c r="A25" s="105" t="s">
        <v>12</v>
      </c>
      <c r="B25" s="107" t="s">
        <v>72</v>
      </c>
      <c r="C25" s="107" t="s">
        <v>7</v>
      </c>
      <c r="D25" s="107" t="s">
        <v>13</v>
      </c>
      <c r="E25" s="108"/>
      <c r="F25" s="109"/>
      <c r="G25" s="132">
        <f>G29</f>
        <v>17.1</v>
      </c>
      <c r="H25" s="221">
        <f>H29</f>
        <v>17</v>
      </c>
      <c r="I25" s="214">
        <f>I29+I26</f>
        <v>18.080000000000002</v>
      </c>
      <c r="J25" s="133">
        <f>J29+J26</f>
        <v>17.9</v>
      </c>
      <c r="L25" s="240"/>
      <c r="M25" s="240"/>
    </row>
    <row r="26" spans="1:13" ht="63">
      <c r="A26" s="225" t="s">
        <v>87</v>
      </c>
      <c r="B26" s="226" t="s">
        <v>72</v>
      </c>
      <c r="C26" s="226" t="s">
        <v>7</v>
      </c>
      <c r="D26" s="226" t="s">
        <v>13</v>
      </c>
      <c r="E26" s="227" t="s">
        <v>89</v>
      </c>
      <c r="F26" s="228"/>
      <c r="G26" s="229">
        <f aca="true" t="shared" si="2" ref="G26:J27">G27</f>
        <v>0</v>
      </c>
      <c r="H26" s="230">
        <f t="shared" si="2"/>
        <v>0</v>
      </c>
      <c r="I26" s="229">
        <f t="shared" si="2"/>
        <v>0.98</v>
      </c>
      <c r="J26" s="231">
        <f t="shared" si="2"/>
        <v>0.8999999999999999</v>
      </c>
      <c r="L26" s="240"/>
      <c r="M26" s="240"/>
    </row>
    <row r="27" spans="1:13" ht="47.25">
      <c r="A27" s="232" t="s">
        <v>90</v>
      </c>
      <c r="B27" s="233" t="s">
        <v>72</v>
      </c>
      <c r="C27" s="233" t="s">
        <v>7</v>
      </c>
      <c r="D27" s="233" t="s">
        <v>13</v>
      </c>
      <c r="E27" s="234" t="s">
        <v>91</v>
      </c>
      <c r="F27" s="235"/>
      <c r="G27" s="236">
        <f t="shared" si="2"/>
        <v>0</v>
      </c>
      <c r="H27" s="237">
        <f t="shared" si="2"/>
        <v>0</v>
      </c>
      <c r="I27" s="236">
        <f t="shared" si="2"/>
        <v>0.98</v>
      </c>
      <c r="J27" s="238">
        <f t="shared" si="2"/>
        <v>0.8999999999999999</v>
      </c>
      <c r="L27" s="240"/>
      <c r="M27" s="240"/>
    </row>
    <row r="28" spans="1:13" ht="47.25">
      <c r="A28" s="239" t="s">
        <v>69</v>
      </c>
      <c r="B28" s="233" t="s">
        <v>72</v>
      </c>
      <c r="C28" s="233" t="s">
        <v>7</v>
      </c>
      <c r="D28" s="233" t="s">
        <v>13</v>
      </c>
      <c r="E28" s="234" t="s">
        <v>91</v>
      </c>
      <c r="F28" s="233">
        <v>200</v>
      </c>
      <c r="G28" s="236">
        <v>0</v>
      </c>
      <c r="H28" s="237">
        <v>0</v>
      </c>
      <c r="I28" s="236">
        <f>ROUND(1*97.5%,2)</f>
        <v>0.98</v>
      </c>
      <c r="J28" s="238">
        <f>ROUND(1*95%,2)-0.05</f>
        <v>0.8999999999999999</v>
      </c>
      <c r="L28" s="240"/>
      <c r="M28" s="240"/>
    </row>
    <row r="29" spans="1:13" ht="15.75">
      <c r="A29" s="113" t="s">
        <v>51</v>
      </c>
      <c r="B29" s="114" t="s">
        <v>72</v>
      </c>
      <c r="C29" s="114" t="s">
        <v>7</v>
      </c>
      <c r="D29" s="114" t="s">
        <v>13</v>
      </c>
      <c r="E29" s="115" t="s">
        <v>45</v>
      </c>
      <c r="F29" s="116"/>
      <c r="G29" s="117">
        <f>G30+G32</f>
        <v>17.1</v>
      </c>
      <c r="H29" s="219">
        <f>H30+H32</f>
        <v>17</v>
      </c>
      <c r="I29" s="210">
        <f>I30+I32</f>
        <v>17.1</v>
      </c>
      <c r="J29" s="118">
        <f>J30+J32</f>
        <v>17</v>
      </c>
      <c r="L29" s="240"/>
      <c r="M29" s="240"/>
    </row>
    <row r="30" spans="1:13" ht="31.5">
      <c r="A30" s="120" t="s">
        <v>22</v>
      </c>
      <c r="B30" s="106" t="s">
        <v>72</v>
      </c>
      <c r="C30" s="106" t="s">
        <v>7</v>
      </c>
      <c r="D30" s="106">
        <v>13</v>
      </c>
      <c r="E30" s="121" t="s">
        <v>54</v>
      </c>
      <c r="F30" s="134"/>
      <c r="G30" s="123">
        <f>G31</f>
        <v>12.9</v>
      </c>
      <c r="H30" s="125">
        <f>H31</f>
        <v>12.9</v>
      </c>
      <c r="I30" s="211">
        <f>I31</f>
        <v>12.9</v>
      </c>
      <c r="J30" s="124">
        <f>J31</f>
        <v>12.9</v>
      </c>
      <c r="L30" s="240"/>
      <c r="M30" s="240"/>
    </row>
    <row r="31" spans="1:13" ht="17.25" customHeight="1">
      <c r="A31" s="120" t="s">
        <v>34</v>
      </c>
      <c r="B31" s="106" t="s">
        <v>72</v>
      </c>
      <c r="C31" s="106" t="s">
        <v>7</v>
      </c>
      <c r="D31" s="106">
        <v>13</v>
      </c>
      <c r="E31" s="121" t="s">
        <v>54</v>
      </c>
      <c r="F31" s="131">
        <v>800</v>
      </c>
      <c r="G31" s="125">
        <v>12.9</v>
      </c>
      <c r="H31" s="212">
        <v>12.9</v>
      </c>
      <c r="I31" s="212">
        <v>12.9</v>
      </c>
      <c r="J31" s="126">
        <v>12.9</v>
      </c>
      <c r="L31" s="240"/>
      <c r="M31" s="240"/>
    </row>
    <row r="32" spans="1:13" ht="17.25" customHeight="1">
      <c r="A32" s="120" t="s">
        <v>63</v>
      </c>
      <c r="B32" s="106" t="s">
        <v>72</v>
      </c>
      <c r="C32" s="106" t="s">
        <v>7</v>
      </c>
      <c r="D32" s="106" t="s">
        <v>13</v>
      </c>
      <c r="E32" s="121" t="s">
        <v>64</v>
      </c>
      <c r="F32" s="131"/>
      <c r="G32" s="123">
        <f>G33</f>
        <v>4.2</v>
      </c>
      <c r="H32" s="125">
        <f>H33</f>
        <v>4.1</v>
      </c>
      <c r="I32" s="211">
        <f>I33</f>
        <v>4.2</v>
      </c>
      <c r="J32" s="124">
        <f>J33</f>
        <v>4.1</v>
      </c>
      <c r="L32" s="240"/>
      <c r="M32" s="240"/>
    </row>
    <row r="33" spans="1:13" ht="47.25">
      <c r="A33" s="120" t="s">
        <v>69</v>
      </c>
      <c r="B33" s="106" t="s">
        <v>72</v>
      </c>
      <c r="C33" s="106" t="s">
        <v>7</v>
      </c>
      <c r="D33" s="106" t="s">
        <v>13</v>
      </c>
      <c r="E33" s="121" t="s">
        <v>64</v>
      </c>
      <c r="F33" s="131">
        <v>200</v>
      </c>
      <c r="G33" s="125">
        <f>ROUND(4.3*97.5%,1)</f>
        <v>4.2</v>
      </c>
      <c r="H33" s="212">
        <f>ROUND(4.3*95%,1)</f>
        <v>4.1</v>
      </c>
      <c r="I33" s="212">
        <f>ROUND(4.3*97.5%,1)</f>
        <v>4.2</v>
      </c>
      <c r="J33" s="126">
        <f>ROUND(4.3*95%,1)</f>
        <v>4.1</v>
      </c>
      <c r="L33" s="240"/>
      <c r="M33" s="240"/>
    </row>
    <row r="34" spans="1:13" s="104" customFormat="1" ht="25.5" customHeight="1">
      <c r="A34" s="135" t="s">
        <v>29</v>
      </c>
      <c r="B34" s="99" t="s">
        <v>72</v>
      </c>
      <c r="C34" s="99" t="s">
        <v>16</v>
      </c>
      <c r="D34" s="99"/>
      <c r="E34" s="136"/>
      <c r="F34" s="137"/>
      <c r="G34" s="102">
        <f aca="true" t="shared" si="3" ref="G34:J36">G35</f>
        <v>86.2</v>
      </c>
      <c r="H34" s="218">
        <f t="shared" si="3"/>
        <v>89.4</v>
      </c>
      <c r="I34" s="208">
        <f t="shared" si="3"/>
        <v>86.2</v>
      </c>
      <c r="J34" s="103">
        <f t="shared" si="3"/>
        <v>89.4</v>
      </c>
      <c r="L34" s="240"/>
      <c r="M34" s="240"/>
    </row>
    <row r="35" spans="1:13" s="112" customFormat="1" ht="31.5">
      <c r="A35" s="138" t="s">
        <v>30</v>
      </c>
      <c r="B35" s="107" t="s">
        <v>72</v>
      </c>
      <c r="C35" s="107" t="s">
        <v>16</v>
      </c>
      <c r="D35" s="107" t="s">
        <v>8</v>
      </c>
      <c r="E35" s="108"/>
      <c r="F35" s="109"/>
      <c r="G35" s="110">
        <f t="shared" si="3"/>
        <v>86.2</v>
      </c>
      <c r="H35" s="171">
        <f t="shared" si="3"/>
        <v>89.4</v>
      </c>
      <c r="I35" s="209">
        <f t="shared" si="3"/>
        <v>86.2</v>
      </c>
      <c r="J35" s="111">
        <f t="shared" si="3"/>
        <v>89.4</v>
      </c>
      <c r="L35" s="240"/>
      <c r="M35" s="240"/>
    </row>
    <row r="36" spans="1:13" ht="15.75">
      <c r="A36" s="113" t="s">
        <v>51</v>
      </c>
      <c r="B36" s="114" t="s">
        <v>72</v>
      </c>
      <c r="C36" s="114" t="s">
        <v>16</v>
      </c>
      <c r="D36" s="114" t="s">
        <v>8</v>
      </c>
      <c r="E36" s="115" t="s">
        <v>45</v>
      </c>
      <c r="F36" s="116"/>
      <c r="G36" s="117">
        <f t="shared" si="3"/>
        <v>86.2</v>
      </c>
      <c r="H36" s="219">
        <f t="shared" si="3"/>
        <v>89.4</v>
      </c>
      <c r="I36" s="210">
        <f t="shared" si="3"/>
        <v>86.2</v>
      </c>
      <c r="J36" s="118">
        <f t="shared" si="3"/>
        <v>89.4</v>
      </c>
      <c r="L36" s="240"/>
      <c r="M36" s="240"/>
    </row>
    <row r="37" spans="1:13" ht="47.25">
      <c r="A37" s="120" t="s">
        <v>31</v>
      </c>
      <c r="B37" s="106" t="s">
        <v>72</v>
      </c>
      <c r="C37" s="106" t="s">
        <v>16</v>
      </c>
      <c r="D37" s="106" t="s">
        <v>8</v>
      </c>
      <c r="E37" s="121" t="s">
        <v>46</v>
      </c>
      <c r="F37" s="122"/>
      <c r="G37" s="123">
        <f>G38+G39</f>
        <v>86.2</v>
      </c>
      <c r="H37" s="125">
        <f>H38+H39</f>
        <v>89.4</v>
      </c>
      <c r="I37" s="211">
        <f>I38+I39</f>
        <v>86.2</v>
      </c>
      <c r="J37" s="124">
        <f>J38+J39</f>
        <v>89.4</v>
      </c>
      <c r="L37" s="240"/>
      <c r="M37" s="240"/>
    </row>
    <row r="38" spans="1:13" ht="94.5">
      <c r="A38" s="120" t="s">
        <v>33</v>
      </c>
      <c r="B38" s="106" t="s">
        <v>72</v>
      </c>
      <c r="C38" s="106" t="s">
        <v>16</v>
      </c>
      <c r="D38" s="106" t="s">
        <v>8</v>
      </c>
      <c r="E38" s="121" t="s">
        <v>46</v>
      </c>
      <c r="F38" s="122">
        <v>100</v>
      </c>
      <c r="G38" s="125">
        <f>ROUND(79.9*100%,1)</f>
        <v>79.9</v>
      </c>
      <c r="H38" s="212">
        <f>ROUND(83.2*100%,1)</f>
        <v>83.2</v>
      </c>
      <c r="I38" s="212">
        <f>ROUND(79.9*100%,1)</f>
        <v>79.9</v>
      </c>
      <c r="J38" s="126">
        <f>ROUND(83.2*100%,1)</f>
        <v>83.2</v>
      </c>
      <c r="L38" s="240"/>
      <c r="M38" s="240"/>
    </row>
    <row r="39" spans="1:13" ht="47.25">
      <c r="A39" s="120" t="s">
        <v>69</v>
      </c>
      <c r="B39" s="106" t="s">
        <v>72</v>
      </c>
      <c r="C39" s="106" t="s">
        <v>16</v>
      </c>
      <c r="D39" s="106" t="s">
        <v>8</v>
      </c>
      <c r="E39" s="121" t="s">
        <v>46</v>
      </c>
      <c r="F39" s="122">
        <v>200</v>
      </c>
      <c r="G39" s="125">
        <f>ROUND(6.3*100%,1)</f>
        <v>6.3</v>
      </c>
      <c r="H39" s="212">
        <f>ROUND(6.2*100%,1)</f>
        <v>6.2</v>
      </c>
      <c r="I39" s="212">
        <f>ROUND(6.3*100%,1)</f>
        <v>6.3</v>
      </c>
      <c r="J39" s="126">
        <f>ROUND(6.2*100%,1)</f>
        <v>6.2</v>
      </c>
      <c r="L39" s="240"/>
      <c r="M39" s="240"/>
    </row>
    <row r="40" spans="1:13" ht="24.75" customHeight="1">
      <c r="A40" s="135" t="s">
        <v>47</v>
      </c>
      <c r="B40" s="99" t="s">
        <v>72</v>
      </c>
      <c r="C40" s="99" t="s">
        <v>11</v>
      </c>
      <c r="D40" s="99"/>
      <c r="E40" s="136"/>
      <c r="F40" s="137"/>
      <c r="G40" s="102">
        <f>G41</f>
        <v>67.8</v>
      </c>
      <c r="H40" s="218">
        <f>H41</f>
        <v>46.9</v>
      </c>
      <c r="I40" s="208">
        <f>I41+I49</f>
        <v>67.8</v>
      </c>
      <c r="J40" s="103">
        <f>J41+J49</f>
        <v>46.9</v>
      </c>
      <c r="L40" s="240"/>
      <c r="M40" s="240"/>
    </row>
    <row r="41" spans="1:13" ht="15.75">
      <c r="A41" s="138" t="s">
        <v>48</v>
      </c>
      <c r="B41" s="107" t="s">
        <v>72</v>
      </c>
      <c r="C41" s="107" t="s">
        <v>11</v>
      </c>
      <c r="D41" s="107" t="s">
        <v>49</v>
      </c>
      <c r="E41" s="108"/>
      <c r="F41" s="109"/>
      <c r="G41" s="110">
        <f>G46</f>
        <v>67.8</v>
      </c>
      <c r="H41" s="171">
        <f>H46</f>
        <v>46.9</v>
      </c>
      <c r="I41" s="209">
        <f>I46+I42</f>
        <v>56.1</v>
      </c>
      <c r="J41" s="111">
        <f>J46+J42</f>
        <v>35.5</v>
      </c>
      <c r="L41" s="240"/>
      <c r="M41" s="240"/>
    </row>
    <row r="42" spans="1:13" ht="15.75">
      <c r="A42" s="225" t="s">
        <v>92</v>
      </c>
      <c r="B42" s="226" t="s">
        <v>72</v>
      </c>
      <c r="C42" s="226" t="s">
        <v>11</v>
      </c>
      <c r="D42" s="226" t="s">
        <v>49</v>
      </c>
      <c r="E42" s="227" t="s">
        <v>60</v>
      </c>
      <c r="F42" s="228"/>
      <c r="G42" s="229">
        <f aca="true" t="shared" si="4" ref="G42:J44">G43</f>
        <v>0</v>
      </c>
      <c r="H42" s="229">
        <f t="shared" si="4"/>
        <v>0</v>
      </c>
      <c r="I42" s="229">
        <f t="shared" si="4"/>
        <v>4.9</v>
      </c>
      <c r="J42" s="241">
        <f t="shared" si="4"/>
        <v>4.7</v>
      </c>
      <c r="L42" s="240"/>
      <c r="M42" s="240"/>
    </row>
    <row r="43" spans="1:13" ht="47.25">
      <c r="A43" s="239" t="s">
        <v>93</v>
      </c>
      <c r="B43" s="233" t="s">
        <v>72</v>
      </c>
      <c r="C43" s="233" t="s">
        <v>11</v>
      </c>
      <c r="D43" s="233" t="s">
        <v>49</v>
      </c>
      <c r="E43" s="234" t="s">
        <v>94</v>
      </c>
      <c r="F43" s="235"/>
      <c r="G43" s="229">
        <f t="shared" si="4"/>
        <v>0</v>
      </c>
      <c r="H43" s="229">
        <f t="shared" si="4"/>
        <v>0</v>
      </c>
      <c r="I43" s="229">
        <f t="shared" si="4"/>
        <v>4.9</v>
      </c>
      <c r="J43" s="241">
        <f t="shared" si="4"/>
        <v>4.7</v>
      </c>
      <c r="L43" s="240"/>
      <c r="M43" s="240"/>
    </row>
    <row r="44" spans="1:13" ht="63">
      <c r="A44" s="232" t="s">
        <v>19</v>
      </c>
      <c r="B44" s="233" t="s">
        <v>72</v>
      </c>
      <c r="C44" s="233" t="s">
        <v>11</v>
      </c>
      <c r="D44" s="233" t="s">
        <v>49</v>
      </c>
      <c r="E44" s="234" t="s">
        <v>95</v>
      </c>
      <c r="F44" s="235"/>
      <c r="G44" s="236">
        <f t="shared" si="4"/>
        <v>0</v>
      </c>
      <c r="H44" s="236">
        <f t="shared" si="4"/>
        <v>0</v>
      </c>
      <c r="I44" s="236">
        <f t="shared" si="4"/>
        <v>4.9</v>
      </c>
      <c r="J44" s="242">
        <f t="shared" si="4"/>
        <v>4.7</v>
      </c>
      <c r="L44" s="240"/>
      <c r="M44" s="240"/>
    </row>
    <row r="45" spans="1:13" ht="47.25">
      <c r="A45" s="239" t="s">
        <v>69</v>
      </c>
      <c r="B45" s="233" t="s">
        <v>72</v>
      </c>
      <c r="C45" s="233" t="s">
        <v>11</v>
      </c>
      <c r="D45" s="233" t="s">
        <v>49</v>
      </c>
      <c r="E45" s="234" t="s">
        <v>95</v>
      </c>
      <c r="F45" s="233" t="s">
        <v>35</v>
      </c>
      <c r="G45" s="236">
        <v>0</v>
      </c>
      <c r="H45" s="236">
        <v>0</v>
      </c>
      <c r="I45" s="236">
        <f>ROUND(5*97.5%,1)</f>
        <v>4.9</v>
      </c>
      <c r="J45" s="242">
        <f>ROUND(5*95%,1)-0.1</f>
        <v>4.7</v>
      </c>
      <c r="L45" s="240"/>
      <c r="M45" s="240"/>
    </row>
    <row r="46" spans="1:13" ht="15.75">
      <c r="A46" s="113" t="s">
        <v>51</v>
      </c>
      <c r="B46" s="114" t="s">
        <v>72</v>
      </c>
      <c r="C46" s="114" t="s">
        <v>11</v>
      </c>
      <c r="D46" s="114" t="s">
        <v>49</v>
      </c>
      <c r="E46" s="115" t="s">
        <v>45</v>
      </c>
      <c r="F46" s="116"/>
      <c r="G46" s="117">
        <f aca="true" t="shared" si="5" ref="G46:J47">G47</f>
        <v>67.8</v>
      </c>
      <c r="H46" s="219">
        <f t="shared" si="5"/>
        <v>46.9</v>
      </c>
      <c r="I46" s="210">
        <f t="shared" si="5"/>
        <v>51.2</v>
      </c>
      <c r="J46" s="118">
        <f t="shared" si="5"/>
        <v>30.8</v>
      </c>
      <c r="L46" s="240"/>
      <c r="M46" s="240"/>
    </row>
    <row r="47" spans="1:13" ht="65.25" customHeight="1">
      <c r="A47" s="120" t="s">
        <v>19</v>
      </c>
      <c r="B47" s="106" t="s">
        <v>72</v>
      </c>
      <c r="C47" s="106" t="s">
        <v>11</v>
      </c>
      <c r="D47" s="106" t="s">
        <v>49</v>
      </c>
      <c r="E47" s="121" t="s">
        <v>55</v>
      </c>
      <c r="F47" s="122"/>
      <c r="G47" s="123">
        <f t="shared" si="5"/>
        <v>67.8</v>
      </c>
      <c r="H47" s="125">
        <f t="shared" si="5"/>
        <v>46.9</v>
      </c>
      <c r="I47" s="211">
        <f t="shared" si="5"/>
        <v>51.2</v>
      </c>
      <c r="J47" s="124">
        <f t="shared" si="5"/>
        <v>30.8</v>
      </c>
      <c r="L47" s="240"/>
      <c r="M47" s="240"/>
    </row>
    <row r="48" spans="1:13" ht="47.25">
      <c r="A48" s="120" t="s">
        <v>69</v>
      </c>
      <c r="B48" s="106" t="s">
        <v>72</v>
      </c>
      <c r="C48" s="106" t="s">
        <v>11</v>
      </c>
      <c r="D48" s="106" t="s">
        <v>49</v>
      </c>
      <c r="E48" s="121" t="s">
        <v>55</v>
      </c>
      <c r="F48" s="106" t="s">
        <v>35</v>
      </c>
      <c r="G48" s="125">
        <f>ROUND(88.6*97.5%-(G16+G22+G24+G31)*2.5%,1)</f>
        <v>67.8</v>
      </c>
      <c r="H48" s="125">
        <f>ROUND(88.6*95%-(H16+H22+H24+H31)*5%,1)</f>
        <v>46.9</v>
      </c>
      <c r="I48" s="212">
        <f>ROUND((88.6-12-5)*97.5%-(I16+I22+I24+I31)*2.5%,1)</f>
        <v>51.2</v>
      </c>
      <c r="J48" s="124">
        <f>ROUND((88.6-12-5)*95%-(J16+J22+J24+J31)*5%,1)</f>
        <v>30.8</v>
      </c>
      <c r="L48" s="240"/>
      <c r="M48" s="240"/>
    </row>
    <row r="49" spans="1:13" ht="31.5">
      <c r="A49" s="243" t="s">
        <v>103</v>
      </c>
      <c r="B49" s="244" t="s">
        <v>72</v>
      </c>
      <c r="C49" s="244" t="s">
        <v>11</v>
      </c>
      <c r="D49" s="244" t="s">
        <v>96</v>
      </c>
      <c r="E49" s="245"/>
      <c r="F49" s="246"/>
      <c r="G49" s="247">
        <f aca="true" t="shared" si="6" ref="G49:J52">G50</f>
        <v>0</v>
      </c>
      <c r="H49" s="247">
        <f t="shared" si="6"/>
        <v>0</v>
      </c>
      <c r="I49" s="247">
        <f t="shared" si="6"/>
        <v>11.7</v>
      </c>
      <c r="J49" s="248">
        <f t="shared" si="6"/>
        <v>11.4</v>
      </c>
      <c r="L49" s="240"/>
      <c r="M49" s="240"/>
    </row>
    <row r="50" spans="1:13" ht="15.75">
      <c r="A50" s="225" t="s">
        <v>92</v>
      </c>
      <c r="B50" s="226" t="s">
        <v>72</v>
      </c>
      <c r="C50" s="226" t="s">
        <v>11</v>
      </c>
      <c r="D50" s="226" t="s">
        <v>96</v>
      </c>
      <c r="E50" s="227" t="s">
        <v>60</v>
      </c>
      <c r="F50" s="228"/>
      <c r="G50" s="236">
        <f t="shared" si="6"/>
        <v>0</v>
      </c>
      <c r="H50" s="236">
        <f t="shared" si="6"/>
        <v>0</v>
      </c>
      <c r="I50" s="236">
        <f t="shared" si="6"/>
        <v>11.7</v>
      </c>
      <c r="J50" s="242">
        <f t="shared" si="6"/>
        <v>11.4</v>
      </c>
      <c r="L50" s="240"/>
      <c r="M50" s="240"/>
    </row>
    <row r="51" spans="1:13" ht="47.25">
      <c r="A51" s="239" t="s">
        <v>97</v>
      </c>
      <c r="B51" s="233" t="s">
        <v>72</v>
      </c>
      <c r="C51" s="233" t="s">
        <v>11</v>
      </c>
      <c r="D51" s="233" t="s">
        <v>96</v>
      </c>
      <c r="E51" s="234" t="s">
        <v>98</v>
      </c>
      <c r="F51" s="235"/>
      <c r="G51" s="236">
        <f t="shared" si="6"/>
        <v>0</v>
      </c>
      <c r="H51" s="236">
        <f t="shared" si="6"/>
        <v>0</v>
      </c>
      <c r="I51" s="236">
        <f t="shared" si="6"/>
        <v>11.7</v>
      </c>
      <c r="J51" s="242">
        <f t="shared" si="6"/>
        <v>11.4</v>
      </c>
      <c r="L51" s="240"/>
      <c r="M51" s="240"/>
    </row>
    <row r="52" spans="1:13" ht="31.5">
      <c r="A52" s="232" t="s">
        <v>99</v>
      </c>
      <c r="B52" s="233" t="s">
        <v>72</v>
      </c>
      <c r="C52" s="233" t="s">
        <v>11</v>
      </c>
      <c r="D52" s="233" t="s">
        <v>96</v>
      </c>
      <c r="E52" s="234" t="s">
        <v>100</v>
      </c>
      <c r="F52" s="235"/>
      <c r="G52" s="236">
        <f t="shared" si="6"/>
        <v>0</v>
      </c>
      <c r="H52" s="236">
        <f t="shared" si="6"/>
        <v>0</v>
      </c>
      <c r="I52" s="236">
        <f t="shared" si="6"/>
        <v>11.7</v>
      </c>
      <c r="J52" s="242">
        <f t="shared" si="6"/>
        <v>11.4</v>
      </c>
      <c r="L52" s="240"/>
      <c r="M52" s="240"/>
    </row>
    <row r="53" spans="1:13" ht="47.25">
      <c r="A53" s="239" t="s">
        <v>69</v>
      </c>
      <c r="B53" s="233" t="s">
        <v>72</v>
      </c>
      <c r="C53" s="233" t="s">
        <v>11</v>
      </c>
      <c r="D53" s="233" t="s">
        <v>96</v>
      </c>
      <c r="E53" s="234" t="s">
        <v>100</v>
      </c>
      <c r="F53" s="233">
        <v>200</v>
      </c>
      <c r="G53" s="236">
        <v>0</v>
      </c>
      <c r="H53" s="236">
        <v>0</v>
      </c>
      <c r="I53" s="236">
        <f>ROUND(12*97.5%,1)</f>
        <v>11.7</v>
      </c>
      <c r="J53" s="242">
        <f>ROUND(12*95%,1)</f>
        <v>11.4</v>
      </c>
      <c r="L53" s="240"/>
      <c r="M53" s="240"/>
    </row>
    <row r="54" spans="1:13" s="104" customFormat="1" ht="31.5">
      <c r="A54" s="135" t="s">
        <v>14</v>
      </c>
      <c r="B54" s="99" t="s">
        <v>72</v>
      </c>
      <c r="C54" s="99" t="s">
        <v>15</v>
      </c>
      <c r="D54" s="99"/>
      <c r="E54" s="136"/>
      <c r="F54" s="137"/>
      <c r="G54" s="102">
        <f>G55</f>
        <v>243.2</v>
      </c>
      <c r="H54" s="218">
        <f>H55</f>
        <v>241.9</v>
      </c>
      <c r="I54" s="208">
        <f>I55</f>
        <v>243.2</v>
      </c>
      <c r="J54" s="103">
        <f>J55</f>
        <v>241.9</v>
      </c>
      <c r="L54" s="240"/>
      <c r="M54" s="240"/>
    </row>
    <row r="55" spans="1:13" s="112" customFormat="1" ht="15.75">
      <c r="A55" s="138" t="s">
        <v>17</v>
      </c>
      <c r="B55" s="107" t="s">
        <v>72</v>
      </c>
      <c r="C55" s="107" t="s">
        <v>15</v>
      </c>
      <c r="D55" s="107" t="s">
        <v>8</v>
      </c>
      <c r="E55" s="108"/>
      <c r="F55" s="109"/>
      <c r="G55" s="110">
        <f>G56+G63</f>
        <v>243.2</v>
      </c>
      <c r="H55" s="171">
        <f>H56+H63</f>
        <v>241.9</v>
      </c>
      <c r="I55" s="209">
        <f>I56+I63+I59</f>
        <v>243.2</v>
      </c>
      <c r="J55" s="111">
        <f>J56+J63+J59</f>
        <v>241.9</v>
      </c>
      <c r="L55" s="240"/>
      <c r="M55" s="240"/>
    </row>
    <row r="56" spans="1:13" s="112" customFormat="1" ht="31.5">
      <c r="A56" s="139" t="s">
        <v>61</v>
      </c>
      <c r="B56" s="114" t="s">
        <v>72</v>
      </c>
      <c r="C56" s="114" t="s">
        <v>15</v>
      </c>
      <c r="D56" s="114" t="s">
        <v>8</v>
      </c>
      <c r="E56" s="115" t="s">
        <v>60</v>
      </c>
      <c r="F56" s="116"/>
      <c r="G56" s="117">
        <f aca="true" t="shared" si="7" ref="G56:J57">G57</f>
        <v>58.5</v>
      </c>
      <c r="H56" s="219">
        <f t="shared" si="7"/>
        <v>57</v>
      </c>
      <c r="I56" s="210">
        <f t="shared" si="7"/>
        <v>0</v>
      </c>
      <c r="J56" s="118">
        <f t="shared" si="7"/>
        <v>0</v>
      </c>
      <c r="L56" s="240"/>
      <c r="M56" s="240"/>
    </row>
    <row r="57" spans="1:13" s="112" customFormat="1" ht="15.75">
      <c r="A57" s="140" t="s">
        <v>62</v>
      </c>
      <c r="B57" s="106" t="s">
        <v>72</v>
      </c>
      <c r="C57" s="106" t="s">
        <v>15</v>
      </c>
      <c r="D57" s="106" t="s">
        <v>8</v>
      </c>
      <c r="E57" s="121" t="s">
        <v>59</v>
      </c>
      <c r="F57" s="122"/>
      <c r="G57" s="123">
        <f t="shared" si="7"/>
        <v>58.5</v>
      </c>
      <c r="H57" s="125">
        <f t="shared" si="7"/>
        <v>57</v>
      </c>
      <c r="I57" s="211">
        <f t="shared" si="7"/>
        <v>0</v>
      </c>
      <c r="J57" s="124">
        <f t="shared" si="7"/>
        <v>0</v>
      </c>
      <c r="L57" s="240"/>
      <c r="M57" s="240"/>
    </row>
    <row r="58" spans="1:13" s="112" customFormat="1" ht="47.25">
      <c r="A58" s="120" t="s">
        <v>69</v>
      </c>
      <c r="B58" s="106" t="s">
        <v>72</v>
      </c>
      <c r="C58" s="106" t="s">
        <v>15</v>
      </c>
      <c r="D58" s="106" t="s">
        <v>8</v>
      </c>
      <c r="E58" s="121" t="s">
        <v>59</v>
      </c>
      <c r="F58" s="106" t="s">
        <v>35</v>
      </c>
      <c r="G58" s="125">
        <f>ROUND(60*97.5%,1)</f>
        <v>58.5</v>
      </c>
      <c r="H58" s="212">
        <f>ROUND(60*95%,1)</f>
        <v>57</v>
      </c>
      <c r="I58" s="212">
        <v>0</v>
      </c>
      <c r="J58" s="126">
        <v>0</v>
      </c>
      <c r="L58" s="240"/>
      <c r="M58" s="240"/>
    </row>
    <row r="59" spans="1:13" s="112" customFormat="1" ht="15.75">
      <c r="A59" s="225" t="s">
        <v>92</v>
      </c>
      <c r="B59" s="226" t="s">
        <v>72</v>
      </c>
      <c r="C59" s="226" t="s">
        <v>15</v>
      </c>
      <c r="D59" s="226" t="s">
        <v>8</v>
      </c>
      <c r="E59" s="227" t="s">
        <v>60</v>
      </c>
      <c r="F59" s="228"/>
      <c r="G59" s="236">
        <f aca="true" t="shared" si="8" ref="G59:J61">G60</f>
        <v>0</v>
      </c>
      <c r="H59" s="236">
        <f t="shared" si="8"/>
        <v>0</v>
      </c>
      <c r="I59" s="236">
        <f t="shared" si="8"/>
        <v>58.5</v>
      </c>
      <c r="J59" s="242">
        <f t="shared" si="8"/>
        <v>57</v>
      </c>
      <c r="L59" s="240"/>
      <c r="M59" s="240"/>
    </row>
    <row r="60" spans="1:13" s="112" customFormat="1" ht="31.5">
      <c r="A60" s="239" t="s">
        <v>61</v>
      </c>
      <c r="B60" s="233" t="s">
        <v>72</v>
      </c>
      <c r="C60" s="233" t="s">
        <v>15</v>
      </c>
      <c r="D60" s="233" t="s">
        <v>8</v>
      </c>
      <c r="E60" s="234" t="s">
        <v>104</v>
      </c>
      <c r="F60" s="235"/>
      <c r="G60" s="229">
        <f t="shared" si="8"/>
        <v>0</v>
      </c>
      <c r="H60" s="229">
        <f t="shared" si="8"/>
        <v>0</v>
      </c>
      <c r="I60" s="229">
        <f t="shared" si="8"/>
        <v>58.5</v>
      </c>
      <c r="J60" s="241">
        <f t="shared" si="8"/>
        <v>57</v>
      </c>
      <c r="L60" s="240"/>
      <c r="M60" s="240"/>
    </row>
    <row r="61" spans="1:13" s="112" customFormat="1" ht="15.75">
      <c r="A61" s="232" t="s">
        <v>62</v>
      </c>
      <c r="B61" s="233" t="s">
        <v>72</v>
      </c>
      <c r="C61" s="233" t="s">
        <v>15</v>
      </c>
      <c r="D61" s="233" t="s">
        <v>8</v>
      </c>
      <c r="E61" s="234" t="s">
        <v>105</v>
      </c>
      <c r="F61" s="235"/>
      <c r="G61" s="236">
        <f t="shared" si="8"/>
        <v>0</v>
      </c>
      <c r="H61" s="236">
        <f t="shared" si="8"/>
        <v>0</v>
      </c>
      <c r="I61" s="236">
        <f t="shared" si="8"/>
        <v>58.5</v>
      </c>
      <c r="J61" s="242">
        <f t="shared" si="8"/>
        <v>57</v>
      </c>
      <c r="L61" s="240"/>
      <c r="M61" s="240"/>
    </row>
    <row r="62" spans="1:13" s="112" customFormat="1" ht="47.25">
      <c r="A62" s="239" t="s">
        <v>106</v>
      </c>
      <c r="B62" s="233" t="s">
        <v>72</v>
      </c>
      <c r="C62" s="233" t="s">
        <v>15</v>
      </c>
      <c r="D62" s="233" t="s">
        <v>8</v>
      </c>
      <c r="E62" s="234" t="s">
        <v>105</v>
      </c>
      <c r="F62" s="233" t="s">
        <v>35</v>
      </c>
      <c r="G62" s="236">
        <v>0</v>
      </c>
      <c r="H62" s="236">
        <v>0</v>
      </c>
      <c r="I62" s="236">
        <f>ROUND(60*97.5%,1)</f>
        <v>58.5</v>
      </c>
      <c r="J62" s="242">
        <f>ROUND(60*95%,1)</f>
        <v>57</v>
      </c>
      <c r="L62" s="240"/>
      <c r="M62" s="240"/>
    </row>
    <row r="63" spans="1:13" s="112" customFormat="1" ht="15.75">
      <c r="A63" s="113" t="s">
        <v>51</v>
      </c>
      <c r="B63" s="114" t="s">
        <v>72</v>
      </c>
      <c r="C63" s="114" t="s">
        <v>15</v>
      </c>
      <c r="D63" s="114" t="s">
        <v>8</v>
      </c>
      <c r="E63" s="115" t="s">
        <v>45</v>
      </c>
      <c r="F63" s="116"/>
      <c r="G63" s="117">
        <f>G64+G66+G68</f>
        <v>184.7</v>
      </c>
      <c r="H63" s="219">
        <f>H64+H66+H68</f>
        <v>184.9</v>
      </c>
      <c r="I63" s="210">
        <f>I64+I66+I68</f>
        <v>184.7</v>
      </c>
      <c r="J63" s="118">
        <f>J64+J66+J68</f>
        <v>184.9</v>
      </c>
      <c r="L63" s="240"/>
      <c r="M63" s="240"/>
    </row>
    <row r="64" spans="1:13" ht="15.75">
      <c r="A64" s="120" t="s">
        <v>18</v>
      </c>
      <c r="B64" s="106" t="s">
        <v>72</v>
      </c>
      <c r="C64" s="106" t="s">
        <v>15</v>
      </c>
      <c r="D64" s="106" t="s">
        <v>8</v>
      </c>
      <c r="E64" s="121" t="s">
        <v>56</v>
      </c>
      <c r="F64" s="122"/>
      <c r="G64" s="123">
        <f>G65</f>
        <v>152.5</v>
      </c>
      <c r="H64" s="125">
        <f>H65</f>
        <v>153.5</v>
      </c>
      <c r="I64" s="211">
        <f>I65</f>
        <v>152.5</v>
      </c>
      <c r="J64" s="124">
        <f>J65</f>
        <v>153.5</v>
      </c>
      <c r="L64" s="240"/>
      <c r="M64" s="240"/>
    </row>
    <row r="65" spans="1:13" ht="47.25">
      <c r="A65" s="120" t="s">
        <v>69</v>
      </c>
      <c r="B65" s="106" t="s">
        <v>72</v>
      </c>
      <c r="C65" s="106" t="s">
        <v>15</v>
      </c>
      <c r="D65" s="106" t="s">
        <v>8</v>
      </c>
      <c r="E65" s="121" t="s">
        <v>56</v>
      </c>
      <c r="F65" s="122">
        <v>200</v>
      </c>
      <c r="G65" s="125">
        <f>ROUND(156.4*97.5%,1)</f>
        <v>152.5</v>
      </c>
      <c r="H65" s="212">
        <f>ROUND(161.6*95%,1)</f>
        <v>153.5</v>
      </c>
      <c r="I65" s="212">
        <f>ROUND(156.4*97.5%,1)</f>
        <v>152.5</v>
      </c>
      <c r="J65" s="126">
        <f>ROUND(161.6*95%,1)</f>
        <v>153.5</v>
      </c>
      <c r="L65" s="240"/>
      <c r="M65" s="240"/>
    </row>
    <row r="66" spans="1:13" ht="15.75" hidden="1">
      <c r="A66" s="120" t="s">
        <v>20</v>
      </c>
      <c r="B66" s="106" t="s">
        <v>72</v>
      </c>
      <c r="C66" s="106" t="s">
        <v>15</v>
      </c>
      <c r="D66" s="106" t="s">
        <v>8</v>
      </c>
      <c r="E66" s="121" t="s">
        <v>57</v>
      </c>
      <c r="F66" s="122"/>
      <c r="G66" s="123">
        <f>G67</f>
        <v>0</v>
      </c>
      <c r="H66" s="125">
        <f>H67</f>
        <v>0</v>
      </c>
      <c r="I66" s="211">
        <f>I67</f>
        <v>0</v>
      </c>
      <c r="J66" s="124">
        <f>J67</f>
        <v>0</v>
      </c>
      <c r="L66" s="240"/>
      <c r="M66" s="240"/>
    </row>
    <row r="67" spans="1:13" ht="47.25" hidden="1">
      <c r="A67" s="120" t="s">
        <v>69</v>
      </c>
      <c r="B67" s="106" t="s">
        <v>72</v>
      </c>
      <c r="C67" s="106" t="s">
        <v>15</v>
      </c>
      <c r="D67" s="106" t="s">
        <v>8</v>
      </c>
      <c r="E67" s="121" t="s">
        <v>57</v>
      </c>
      <c r="F67" s="106" t="s">
        <v>35</v>
      </c>
      <c r="G67" s="125">
        <f>ROUND(0*97.5%,1)</f>
        <v>0</v>
      </c>
      <c r="H67" s="212">
        <f>ROUND(0*95%,1)</f>
        <v>0</v>
      </c>
      <c r="I67" s="212">
        <f>ROUND(0*97.5%,1)</f>
        <v>0</v>
      </c>
      <c r="J67" s="126">
        <f>ROUND(0*95%,1)</f>
        <v>0</v>
      </c>
      <c r="L67" s="240"/>
      <c r="M67" s="240"/>
    </row>
    <row r="68" spans="1:13" ht="31.5">
      <c r="A68" s="120" t="s">
        <v>21</v>
      </c>
      <c r="B68" s="106" t="s">
        <v>72</v>
      </c>
      <c r="C68" s="106" t="s">
        <v>15</v>
      </c>
      <c r="D68" s="106" t="s">
        <v>8</v>
      </c>
      <c r="E68" s="121" t="s">
        <v>58</v>
      </c>
      <c r="F68" s="122"/>
      <c r="G68" s="123">
        <f>G69</f>
        <v>32.2</v>
      </c>
      <c r="H68" s="125">
        <f>H69</f>
        <v>31.4</v>
      </c>
      <c r="I68" s="211">
        <f>I69</f>
        <v>32.2</v>
      </c>
      <c r="J68" s="124">
        <f>J69</f>
        <v>31.4</v>
      </c>
      <c r="L68" s="240"/>
      <c r="M68" s="240"/>
    </row>
    <row r="69" spans="1:13" ht="48" thickBot="1">
      <c r="A69" s="141" t="s">
        <v>69</v>
      </c>
      <c r="B69" s="142" t="s">
        <v>72</v>
      </c>
      <c r="C69" s="142" t="s">
        <v>15</v>
      </c>
      <c r="D69" s="142" t="s">
        <v>8</v>
      </c>
      <c r="E69" s="143" t="s">
        <v>58</v>
      </c>
      <c r="F69" s="142" t="s">
        <v>35</v>
      </c>
      <c r="G69" s="125">
        <f>ROUND(33*97.5%,1)</f>
        <v>32.2</v>
      </c>
      <c r="H69" s="212">
        <f>ROUND(33*95%,1)</f>
        <v>31.4</v>
      </c>
      <c r="I69" s="212">
        <f>ROUND(33*97.5%,1)</f>
        <v>32.2</v>
      </c>
      <c r="J69" s="126">
        <f>ROUND(33*95%,1)</f>
        <v>31.4</v>
      </c>
      <c r="L69" s="240"/>
      <c r="M69" s="240"/>
    </row>
    <row r="70" spans="1:13" ht="79.5" hidden="1" thickBot="1">
      <c r="A70" s="144" t="s">
        <v>42</v>
      </c>
      <c r="B70" s="145"/>
      <c r="C70" s="146" t="s">
        <v>36</v>
      </c>
      <c r="D70" s="146"/>
      <c r="E70" s="147"/>
      <c r="F70" s="148"/>
      <c r="G70" s="149">
        <f aca="true" t="shared" si="9" ref="G70:J73">G71</f>
        <v>0</v>
      </c>
      <c r="H70" s="222">
        <f t="shared" si="9"/>
        <v>0</v>
      </c>
      <c r="I70" s="215">
        <f t="shared" si="9"/>
        <v>0</v>
      </c>
      <c r="J70" s="150">
        <f t="shared" si="9"/>
        <v>0</v>
      </c>
      <c r="L70" s="240"/>
      <c r="M70" s="240"/>
    </row>
    <row r="71" spans="1:13" ht="32.25" hidden="1" thickBot="1">
      <c r="A71" s="120" t="s">
        <v>39</v>
      </c>
      <c r="B71" s="151"/>
      <c r="C71" s="106" t="s">
        <v>36</v>
      </c>
      <c r="D71" s="106" t="s">
        <v>8</v>
      </c>
      <c r="E71" s="121"/>
      <c r="F71" s="106"/>
      <c r="G71" s="123">
        <f t="shared" si="9"/>
        <v>0</v>
      </c>
      <c r="H71" s="125">
        <f t="shared" si="9"/>
        <v>0</v>
      </c>
      <c r="I71" s="211">
        <f t="shared" si="9"/>
        <v>0</v>
      </c>
      <c r="J71" s="124">
        <f t="shared" si="9"/>
        <v>0</v>
      </c>
      <c r="L71" s="240"/>
      <c r="M71" s="240"/>
    </row>
    <row r="72" spans="1:13" ht="16.5" hidden="1" thickBot="1">
      <c r="A72" s="120" t="s">
        <v>40</v>
      </c>
      <c r="B72" s="151"/>
      <c r="C72" s="106" t="s">
        <v>36</v>
      </c>
      <c r="D72" s="106" t="s">
        <v>8</v>
      </c>
      <c r="E72" s="121" t="s">
        <v>37</v>
      </c>
      <c r="F72" s="122"/>
      <c r="G72" s="123">
        <f t="shared" si="9"/>
        <v>0</v>
      </c>
      <c r="H72" s="125">
        <f t="shared" si="9"/>
        <v>0</v>
      </c>
      <c r="I72" s="211">
        <f t="shared" si="9"/>
        <v>0</v>
      </c>
      <c r="J72" s="124">
        <f t="shared" si="9"/>
        <v>0</v>
      </c>
      <c r="L72" s="240"/>
      <c r="M72" s="240"/>
    </row>
    <row r="73" spans="1:13" ht="79.5" hidden="1" thickBot="1">
      <c r="A73" s="120" t="s">
        <v>41</v>
      </c>
      <c r="B73" s="151"/>
      <c r="C73" s="106" t="s">
        <v>36</v>
      </c>
      <c r="D73" s="106" t="s">
        <v>8</v>
      </c>
      <c r="E73" s="121" t="s">
        <v>38</v>
      </c>
      <c r="F73" s="106"/>
      <c r="G73" s="123">
        <f t="shared" si="9"/>
        <v>0</v>
      </c>
      <c r="H73" s="125">
        <f t="shared" si="9"/>
        <v>0</v>
      </c>
      <c r="I73" s="211">
        <f t="shared" si="9"/>
        <v>0</v>
      </c>
      <c r="J73" s="124">
        <f t="shared" si="9"/>
        <v>0</v>
      </c>
      <c r="L73" s="240"/>
      <c r="M73" s="240"/>
    </row>
    <row r="74" spans="1:13" ht="16.5" hidden="1" thickBot="1">
      <c r="A74" s="152" t="s">
        <v>40</v>
      </c>
      <c r="B74" s="153"/>
      <c r="C74" s="154" t="s">
        <v>36</v>
      </c>
      <c r="D74" s="154" t="s">
        <v>8</v>
      </c>
      <c r="E74" s="155" t="s">
        <v>38</v>
      </c>
      <c r="F74" s="154" t="s">
        <v>23</v>
      </c>
      <c r="G74" s="156"/>
      <c r="H74" s="223"/>
      <c r="I74" s="216"/>
      <c r="J74" s="157"/>
      <c r="L74" s="240"/>
      <c r="M74" s="240"/>
    </row>
    <row r="75" spans="1:13" ht="31.5" customHeight="1" thickBot="1">
      <c r="A75" s="158" t="s">
        <v>81</v>
      </c>
      <c r="B75" s="159"/>
      <c r="C75" s="159"/>
      <c r="D75" s="159"/>
      <c r="E75" s="159"/>
      <c r="F75" s="159"/>
      <c r="G75" s="160">
        <f>G11+G17</f>
        <v>1468.3000000000002</v>
      </c>
      <c r="H75" s="224">
        <f>H11+H17</f>
        <v>1449.4</v>
      </c>
      <c r="I75" s="217">
        <f>I11+I17</f>
        <v>1468.2800000000002</v>
      </c>
      <c r="J75" s="161">
        <f>J11+J17</f>
        <v>1449.4</v>
      </c>
      <c r="L75" s="240"/>
      <c r="M75" s="240"/>
    </row>
    <row r="76" spans="1:13" ht="25.5" customHeight="1">
      <c r="A76" s="162"/>
      <c r="B76" s="163"/>
      <c r="C76" s="163"/>
      <c r="D76" s="163"/>
      <c r="E76" s="163"/>
      <c r="F76" s="163"/>
      <c r="G76" s="164"/>
      <c r="H76" s="164"/>
      <c r="L76" s="240"/>
      <c r="M76" s="240"/>
    </row>
    <row r="77" spans="1:13" ht="15.75" hidden="1">
      <c r="A77" s="165" t="s">
        <v>82</v>
      </c>
      <c r="B77" s="166" t="s">
        <v>72</v>
      </c>
      <c r="C77" s="166">
        <v>99</v>
      </c>
      <c r="D77" s="166"/>
      <c r="E77" s="167"/>
      <c r="F77" s="166"/>
      <c r="G77" s="168">
        <f aca="true" t="shared" si="10" ref="G77:J79">G78</f>
        <v>35.4</v>
      </c>
      <c r="H77" s="169">
        <f t="shared" si="10"/>
        <v>71.6</v>
      </c>
      <c r="I77" s="168">
        <f t="shared" si="10"/>
        <v>35.4</v>
      </c>
      <c r="J77" s="169">
        <f t="shared" si="10"/>
        <v>71.6</v>
      </c>
      <c r="L77" s="240">
        <f aca="true" t="shared" si="11" ref="L77:M81">I77-G77</f>
        <v>0</v>
      </c>
      <c r="M77" s="240">
        <f t="shared" si="11"/>
        <v>0</v>
      </c>
    </row>
    <row r="78" spans="1:13" ht="15.75" hidden="1">
      <c r="A78" s="138" t="s">
        <v>83</v>
      </c>
      <c r="B78" s="107" t="s">
        <v>72</v>
      </c>
      <c r="C78" s="107">
        <v>99</v>
      </c>
      <c r="D78" s="107" t="s">
        <v>84</v>
      </c>
      <c r="E78" s="170"/>
      <c r="F78" s="107"/>
      <c r="G78" s="171">
        <f t="shared" si="10"/>
        <v>35.4</v>
      </c>
      <c r="H78" s="172">
        <f t="shared" si="10"/>
        <v>71.6</v>
      </c>
      <c r="I78" s="171">
        <f t="shared" si="10"/>
        <v>35.4</v>
      </c>
      <c r="J78" s="172">
        <f t="shared" si="10"/>
        <v>71.6</v>
      </c>
      <c r="L78" s="240">
        <f t="shared" si="11"/>
        <v>0</v>
      </c>
      <c r="M78" s="240">
        <f t="shared" si="11"/>
        <v>0</v>
      </c>
    </row>
    <row r="79" spans="1:13" ht="15.75" hidden="1">
      <c r="A79" s="120" t="s">
        <v>83</v>
      </c>
      <c r="B79" s="106" t="s">
        <v>72</v>
      </c>
      <c r="C79" s="106">
        <v>99</v>
      </c>
      <c r="D79" s="106" t="s">
        <v>84</v>
      </c>
      <c r="E79" s="121" t="s">
        <v>85</v>
      </c>
      <c r="F79" s="106"/>
      <c r="G79" s="125">
        <f>G80</f>
        <v>35.4</v>
      </c>
      <c r="H79" s="126">
        <f t="shared" si="10"/>
        <v>71.6</v>
      </c>
      <c r="I79" s="125">
        <f>I80</f>
        <v>35.4</v>
      </c>
      <c r="J79" s="126">
        <f t="shared" si="10"/>
        <v>71.6</v>
      </c>
      <c r="L79" s="240">
        <f t="shared" si="11"/>
        <v>0</v>
      </c>
      <c r="M79" s="240">
        <f t="shared" si="11"/>
        <v>0</v>
      </c>
    </row>
    <row r="80" spans="1:13" ht="16.5" hidden="1" thickBot="1">
      <c r="A80" s="120" t="s">
        <v>34</v>
      </c>
      <c r="B80" s="106" t="s">
        <v>72</v>
      </c>
      <c r="C80" s="106">
        <v>99</v>
      </c>
      <c r="D80" s="106" t="s">
        <v>84</v>
      </c>
      <c r="E80" s="121" t="s">
        <v>85</v>
      </c>
      <c r="F80" s="106" t="s">
        <v>86</v>
      </c>
      <c r="G80" s="125">
        <f>ROUND((1503.7-G34)*2.5%,1)</f>
        <v>35.4</v>
      </c>
      <c r="H80" s="124">
        <f>ROUND((1521-H34)*5%,1)</f>
        <v>71.6</v>
      </c>
      <c r="I80" s="125">
        <f>ROUND((1503.7-I34)*2.5%,1)</f>
        <v>35.4</v>
      </c>
      <c r="J80" s="124">
        <f>ROUND((1521-J34)*5%,1)</f>
        <v>71.6</v>
      </c>
      <c r="L80" s="240">
        <f t="shared" si="11"/>
        <v>0</v>
      </c>
      <c r="M80" s="240">
        <f t="shared" si="11"/>
        <v>0</v>
      </c>
    </row>
    <row r="81" spans="1:13" ht="22.5" customHeight="1" hidden="1" thickBot="1">
      <c r="A81" s="158" t="s">
        <v>32</v>
      </c>
      <c r="B81" s="159"/>
      <c r="C81" s="159"/>
      <c r="D81" s="159"/>
      <c r="E81" s="159"/>
      <c r="F81" s="159"/>
      <c r="G81" s="160">
        <f>G11+G17+G77</f>
        <v>1503.7000000000003</v>
      </c>
      <c r="H81" s="161">
        <f>H11+H17+H77</f>
        <v>1521</v>
      </c>
      <c r="I81" s="160">
        <f>I11+I17+I77</f>
        <v>1503.6800000000003</v>
      </c>
      <c r="J81" s="161">
        <f>J11+J17+J77</f>
        <v>1521</v>
      </c>
      <c r="L81" s="240">
        <f t="shared" si="11"/>
        <v>-0.01999999999998181</v>
      </c>
      <c r="M81" s="240">
        <f t="shared" si="11"/>
        <v>0</v>
      </c>
    </row>
    <row r="83" ht="15.75">
      <c r="G83" s="173"/>
    </row>
    <row r="84" ht="15.75">
      <c r="G84" s="173"/>
    </row>
  </sheetData>
  <sheetProtection/>
  <mergeCells count="14">
    <mergeCell ref="F8:F10"/>
    <mergeCell ref="I8:J8"/>
    <mergeCell ref="G9:H9"/>
    <mergeCell ref="I9:J9"/>
    <mergeCell ref="A3:J3"/>
    <mergeCell ref="A4:J4"/>
    <mergeCell ref="A5:J5"/>
    <mergeCell ref="G8:H8"/>
    <mergeCell ref="A7:F7"/>
    <mergeCell ref="A8:A10"/>
    <mergeCell ref="B8:B10"/>
    <mergeCell ref="C8:C10"/>
    <mergeCell ref="D8:D10"/>
    <mergeCell ref="E8:E10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54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2019-05-29T08:07:52Z</cp:lastPrinted>
  <dcterms:created xsi:type="dcterms:W3CDTF">2011-11-01T06:15:33Z</dcterms:created>
  <dcterms:modified xsi:type="dcterms:W3CDTF">2019-05-29T08:08:22Z</dcterms:modified>
  <cp:category/>
  <cp:version/>
  <cp:contentType/>
  <cp:contentStatus/>
</cp:coreProperties>
</file>